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PRZEDMIAR" sheetId="1" r:id="rId1"/>
  </sheets>
  <definedNames>
    <definedName name="_xlnm.Print_Area" localSheetId="0">'PRZEDMIAR'!$A$1:$P$84</definedName>
  </definedNames>
  <calcPr fullCalcOnLoad="1"/>
</workbook>
</file>

<file path=xl/sharedStrings.xml><?xml version="1.0" encoding="utf-8"?>
<sst xmlns="http://schemas.openxmlformats.org/spreadsheetml/2006/main" count="262" uniqueCount="171">
  <si>
    <t xml:space="preserve">Gmina Stare Babice  </t>
  </si>
  <si>
    <t>ul. Rynek 32, 05-082 Stare Babice</t>
  </si>
  <si>
    <t xml:space="preserve">BRANŻA DROGOWA </t>
  </si>
  <si>
    <t>Lp</t>
  </si>
  <si>
    <t>Soecyfikacja techniczna/ podstawa</t>
  </si>
  <si>
    <t>Elementy rozliczeniowe</t>
  </si>
  <si>
    <t>Jedn. miary</t>
  </si>
  <si>
    <t>Ilość</t>
  </si>
  <si>
    <t>Uwagi</t>
  </si>
  <si>
    <t>D-01.00.00</t>
  </si>
  <si>
    <t>ROBOTY PRZYGOTOWAWCZE</t>
  </si>
  <si>
    <t>D-01.01.01A</t>
  </si>
  <si>
    <t>WYZNACZENIE TRASY I PUNKTÓW WYSOKOŚCIOWYCH WRAZ Z INWENTARYZACJĄ POWYKONAWCZĄ</t>
  </si>
  <si>
    <t>m</t>
  </si>
  <si>
    <r>
      <t xml:space="preserve">wg planu sytuacyjnego                                                                     ul. Mazowiecka - 0,87                                                                                                 ul. Niechodzka -  1,24                                                                        </t>
    </r>
    <r>
      <rPr>
        <b/>
        <sz val="8"/>
        <rFont val="Arial"/>
        <family val="2"/>
      </rPr>
      <t>RAZEM: 2,11</t>
    </r>
  </si>
  <si>
    <t>1.2</t>
  </si>
  <si>
    <t xml:space="preserve">D-01.02.01 </t>
  </si>
  <si>
    <t>USUNIĘCIE DRZEW I KRZAKÓW</t>
  </si>
  <si>
    <t xml:space="preserve"> -</t>
  </si>
  <si>
    <t>ŚCINANIE DRZEW O ŚREDNICY DO 70 cm WRAZ KARCZOWANIEM PNI ORAZ WYWIEZIENIEM DŁUŻYC, GAŁĘZI I KARPINY POZA PLAC BUDOWY NA ODL. DO 10 km</t>
  </si>
  <si>
    <t>szt</t>
  </si>
  <si>
    <r>
      <t>wg PZT (nr 1,2,3 i 8) -</t>
    </r>
    <r>
      <rPr>
        <b/>
        <sz val="8"/>
        <rFont val="Arial"/>
        <family val="2"/>
      </rPr>
      <t xml:space="preserve"> 6</t>
    </r>
  </si>
  <si>
    <t>1.3</t>
  </si>
  <si>
    <t xml:space="preserve">D-01.02.04 </t>
  </si>
  <si>
    <t>ROZBIÓRKI ELEMENTÓW DRÓG</t>
  </si>
  <si>
    <t xml:space="preserve">ROZEBRANIE ZJAZDÓW Z KOSTKI BETONOWEJ </t>
  </si>
  <si>
    <t>m2</t>
  </si>
  <si>
    <r>
      <t xml:space="preserve">z wykazu nr 3 - </t>
    </r>
    <r>
      <rPr>
        <b/>
        <sz val="8"/>
        <rFont val="Arial"/>
        <family val="2"/>
      </rPr>
      <t>2133,98</t>
    </r>
  </si>
  <si>
    <t>ROZEBRANIE NAWIERZCHNI ZJAZDU Z BETONU GR. DO 15 CM</t>
  </si>
  <si>
    <t>ROZEBRANIE NAWIERZCHNI JEZDNI Z KRUSZYWA  GR. DO 15 CM</t>
  </si>
  <si>
    <r>
      <t xml:space="preserve">z wykazu nr 3 - </t>
    </r>
    <r>
      <rPr>
        <b/>
        <sz val="8"/>
        <rFont val="Arial"/>
        <family val="2"/>
      </rPr>
      <t>979,64</t>
    </r>
  </si>
  <si>
    <t xml:space="preserve">ROZEBRANIE KRAWĘŻNIKÓW BETONOWYCH 15x30cm </t>
  </si>
  <si>
    <t>mb</t>
  </si>
  <si>
    <r>
      <t xml:space="preserve">z wykazu nr 3 - </t>
    </r>
    <r>
      <rPr>
        <b/>
        <sz val="8"/>
        <rFont val="Arial"/>
        <family val="2"/>
      </rPr>
      <t>4479,06
+ 207 mb droga wewnętrzna</t>
    </r>
  </si>
  <si>
    <t xml:space="preserve">ROZEBRANIE ŁAW Z BETONU </t>
  </si>
  <si>
    <t>m3</t>
  </si>
  <si>
    <t xml:space="preserve">D-06.02.02 </t>
  </si>
  <si>
    <t>ROZEBRANIE ISTNIEJĄCEGO OZNAKOWANIA PIONOWEGO (SŁUPKI) WRAZ Z WYWOZEM ZŁOMU POZA PLAC BUDOWY NA ODL. DO 10 km</t>
  </si>
  <si>
    <r>
      <t xml:space="preserve">z projektu stałej organizacji ruchu                                 istniejące do likwidacji - </t>
    </r>
    <r>
      <rPr>
        <b/>
        <sz val="8"/>
        <rFont val="Arial"/>
        <family val="2"/>
      </rPr>
      <t>15</t>
    </r>
    <r>
      <rPr>
        <sz val="8"/>
        <rFont val="Arial"/>
        <family val="2"/>
      </rPr>
      <t xml:space="preserve">                                                 istniejące do wymiany - </t>
    </r>
    <r>
      <rPr>
        <b/>
        <sz val="8"/>
        <rFont val="Arial"/>
        <family val="2"/>
      </rPr>
      <t>35</t>
    </r>
    <r>
      <rPr>
        <sz val="8"/>
        <rFont val="Arial"/>
        <family val="2"/>
      </rPr>
      <t xml:space="preserve">                                                                                                          </t>
    </r>
    <r>
      <rPr>
        <b/>
        <sz val="8"/>
        <rFont val="Arial"/>
        <family val="2"/>
      </rPr>
      <t>RAZEM: 50</t>
    </r>
  </si>
  <si>
    <t>ROZEBRANIE ISTNIEJĄCEGO OZNAKOWANIA PIONOWEGO (TARCZE) WRAZ Z WYWOZEM ZŁOMU POZA PLAC BUDOWY NA ODL. DO 10 km</t>
  </si>
  <si>
    <r>
      <t xml:space="preserve">z projektu stałej organizacji ruchu                                 istniejące do likwidacji - </t>
    </r>
    <r>
      <rPr>
        <b/>
        <sz val="8"/>
        <rFont val="Arial"/>
        <family val="2"/>
      </rPr>
      <t>16</t>
    </r>
    <r>
      <rPr>
        <sz val="8"/>
        <rFont val="Arial"/>
        <family val="2"/>
      </rPr>
      <t xml:space="preserve">                                                 istniejące do wymiany - </t>
    </r>
    <r>
      <rPr>
        <b/>
        <sz val="8"/>
        <rFont val="Arial"/>
        <family val="2"/>
      </rPr>
      <t>47</t>
    </r>
    <r>
      <rPr>
        <sz val="8"/>
        <rFont val="Arial"/>
        <family val="2"/>
      </rPr>
      <t xml:space="preserve">                                                                                                           </t>
    </r>
    <r>
      <rPr>
        <b/>
        <sz val="8"/>
        <rFont val="Arial"/>
        <family val="2"/>
      </rPr>
      <t>RAZEM: 63</t>
    </r>
  </si>
  <si>
    <t>WYWIEZIENIE GRUZU Z TERENU ROZBIÓRKI POZA PLAC BUDOWY NA ODL. DO 10 km</t>
  </si>
  <si>
    <r>
      <t xml:space="preserve">chodnik z kostki bet. gr. 6 cm - 2133,98 x 0,06 = </t>
    </r>
    <r>
      <rPr>
        <b/>
        <sz val="8"/>
        <rFont val="Arial"/>
        <family val="2"/>
      </rPr>
      <t xml:space="preserve">128,04                  </t>
    </r>
    <r>
      <rPr>
        <sz val="8"/>
        <rFont val="Arial"/>
        <family val="2"/>
      </rPr>
      <t xml:space="preserve">                                                          chodnik z płyt 50x50cm - 1319,30 x 0,07 = </t>
    </r>
    <r>
      <rPr>
        <b/>
        <sz val="8"/>
        <rFont val="Arial"/>
        <family val="2"/>
      </rPr>
      <t>92,35</t>
    </r>
    <r>
      <rPr>
        <sz val="8"/>
        <color indexed="10"/>
        <rFont val="Arial"/>
        <family val="2"/>
      </rPr>
      <t xml:space="preserve">                            </t>
    </r>
    <r>
      <rPr>
        <sz val="8"/>
        <rFont val="Arial"/>
        <family val="2"/>
      </rPr>
      <t xml:space="preserve">zjazdy z kostki bet. gr. 8 cm - 814,01 x 0,08  = </t>
    </r>
    <r>
      <rPr>
        <b/>
        <sz val="8"/>
        <rFont val="Arial"/>
        <family val="2"/>
      </rPr>
      <t>65,12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
       </t>
    </r>
    <r>
      <rPr>
        <sz val="8"/>
        <rFont val="Arial"/>
        <family val="2"/>
      </rPr>
      <t xml:space="preserve">naw. zjazdów i zatok bitum. - 979,64 x 0,10 = </t>
    </r>
    <r>
      <rPr>
        <b/>
        <sz val="8"/>
        <rFont val="Arial"/>
        <family val="2"/>
      </rPr>
      <t xml:space="preserve">97,96                 </t>
    </r>
    <r>
      <rPr>
        <sz val="8"/>
        <rFont val="Arial"/>
        <family val="2"/>
      </rPr>
      <t xml:space="preserve">podb. zjazdów i zatok bitum. - 979,64 x 0,15 = </t>
    </r>
    <r>
      <rPr>
        <b/>
        <sz val="8"/>
        <rFont val="Arial"/>
        <family val="2"/>
      </rPr>
      <t>14,69</t>
    </r>
    <r>
      <rPr>
        <sz val="8"/>
        <rFont val="Arial"/>
        <family val="2"/>
      </rPr>
      <t xml:space="preserve">  nawierzchnia z trylinki - 340,78 x 0,18 = </t>
    </r>
    <r>
      <rPr>
        <b/>
        <sz val="8"/>
        <rFont val="Arial"/>
        <family val="2"/>
      </rPr>
      <t>136,30</t>
    </r>
    <r>
      <rPr>
        <sz val="8"/>
        <rFont val="Arial"/>
        <family val="2"/>
      </rPr>
      <t xml:space="preserve"> 
</t>
    </r>
    <r>
      <rPr>
        <b/>
        <sz val="8"/>
        <rFont val="Arial"/>
        <family val="2"/>
      </rPr>
      <t xml:space="preserve">+ dodatkowa droga 655,48 * 0,15 = 98,32
                  </t>
    </r>
    <r>
      <rPr>
        <sz val="8"/>
        <rFont val="Arial"/>
        <family val="2"/>
      </rPr>
      <t xml:space="preserve">naw. z płyt. drogowych - 203,59 x 0,20 = </t>
    </r>
    <r>
      <rPr>
        <b/>
        <sz val="8"/>
        <rFont val="Arial"/>
        <family val="2"/>
      </rPr>
      <t xml:space="preserve">40,72                  </t>
    </r>
    <r>
      <rPr>
        <sz val="8"/>
        <rFont val="Arial"/>
        <family val="2"/>
      </rPr>
      <t xml:space="preserve">naw. jezdni bit. jezdni - 844,4 x 0,10 </t>
    </r>
    <r>
      <rPr>
        <b/>
        <sz val="8"/>
        <rFont val="Arial"/>
        <family val="2"/>
      </rPr>
      <t xml:space="preserve">= 84,44 
                </t>
    </r>
    <r>
      <rPr>
        <sz val="8"/>
        <rFont val="Arial"/>
        <family val="2"/>
      </rPr>
      <t xml:space="preserve">podb. jezdni z kruszywa - 844,4 x 0,20 = 168,88               naw. bit. zatok - 230,45 x 0,10 = </t>
    </r>
    <r>
      <rPr>
        <b/>
        <sz val="8"/>
        <rFont val="Arial"/>
        <family val="2"/>
      </rPr>
      <t>23,05</t>
    </r>
    <r>
      <rPr>
        <sz val="8"/>
        <rFont val="Arial"/>
        <family val="2"/>
      </rPr>
      <t xml:space="preserve">                               podb.  zatok z betonu - 230,45 x 0,20 = </t>
    </r>
    <r>
      <rPr>
        <b/>
        <sz val="8"/>
        <rFont val="Arial"/>
        <family val="2"/>
      </rPr>
      <t xml:space="preserve">46,10                     </t>
    </r>
    <r>
      <rPr>
        <sz val="8"/>
        <rFont val="Arial"/>
        <family val="2"/>
      </rPr>
      <t xml:space="preserve">naw. zatoki z kostki bet. gr. 8 cm - 46,17 x 0,08  = </t>
    </r>
    <r>
      <rPr>
        <b/>
        <sz val="8"/>
        <rFont val="Arial"/>
        <family val="2"/>
      </rPr>
      <t xml:space="preserve">3,69  </t>
    </r>
    <r>
      <rPr>
        <sz val="8"/>
        <rFont val="Arial"/>
        <family val="2"/>
      </rPr>
      <t xml:space="preserve">podb.  zatok z betonu - 46,17 x 0,20  = </t>
    </r>
    <r>
      <rPr>
        <b/>
        <sz val="8"/>
        <rFont val="Arial"/>
        <family val="2"/>
      </rPr>
      <t>9,23</t>
    </r>
    <r>
      <rPr>
        <sz val="8"/>
        <rFont val="Arial"/>
        <family val="2"/>
      </rPr>
      <t xml:space="preserve">                        naw. zjazdów z betonu - 23,88 x 0,15  = </t>
    </r>
    <r>
      <rPr>
        <b/>
        <sz val="8"/>
        <rFont val="Arial"/>
        <family val="2"/>
      </rPr>
      <t xml:space="preserve">3,58                      </t>
    </r>
    <r>
      <rPr>
        <sz val="8"/>
        <rFont val="Arial"/>
        <family val="2"/>
      </rPr>
      <t xml:space="preserve">naw.  bit. zatok - 115,21 x 0,10 = </t>
    </r>
    <r>
      <rPr>
        <b/>
        <sz val="8"/>
        <rFont val="Arial"/>
        <family val="2"/>
      </rPr>
      <t>11,52</t>
    </r>
    <r>
      <rPr>
        <sz val="8"/>
        <rFont val="Arial"/>
        <family val="2"/>
      </rPr>
      <t xml:space="preserve">                                 obrzeża bet.- 3738,44 x 0,08 x 0,30 = </t>
    </r>
    <r>
      <rPr>
        <b/>
        <sz val="8"/>
        <rFont val="Arial"/>
        <family val="2"/>
      </rPr>
      <t>89,72</t>
    </r>
    <r>
      <rPr>
        <sz val="8"/>
        <rFont val="Arial"/>
        <family val="2"/>
      </rPr>
      <t xml:space="preserve">                    krawężniki bet.- 4686,06 x 0,20 x 0,30 = </t>
    </r>
    <r>
      <rPr>
        <b/>
        <sz val="8"/>
        <rFont val="Arial"/>
        <family val="2"/>
      </rPr>
      <t>281,16</t>
    </r>
    <r>
      <rPr>
        <sz val="8"/>
        <rFont val="Arial"/>
        <family val="2"/>
      </rPr>
      <t xml:space="preserve">                 ławy bet.- </t>
    </r>
    <r>
      <rPr>
        <b/>
        <sz val="8"/>
        <rFont val="Arial"/>
        <family val="2"/>
      </rPr>
      <t>165,72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 xml:space="preserve">     </t>
    </r>
    <r>
      <rPr>
        <sz val="8"/>
        <rFont val="Arial"/>
        <family val="2"/>
      </rPr>
      <t xml:space="preserve">  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                                                           </t>
    </r>
    <r>
      <rPr>
        <sz val="8"/>
        <color indexed="10"/>
        <rFont val="Arial"/>
        <family val="2"/>
      </rPr>
      <t xml:space="preserve">    </t>
    </r>
    <r>
      <rPr>
        <b/>
        <sz val="8"/>
        <rFont val="Arial"/>
        <family val="2"/>
      </rPr>
      <t>RAZEM: 1569,46</t>
    </r>
  </si>
  <si>
    <t xml:space="preserve">D-01.02.02 </t>
  </si>
  <si>
    <t>ZDJĘCIE WARSTWY HUMUSU NA ŚREDNIĄ gr. 20 cm</t>
  </si>
  <si>
    <t xml:space="preserve">D-02.00.00 </t>
  </si>
  <si>
    <t xml:space="preserve"> ROBOTY ZIEMNE </t>
  </si>
  <si>
    <t xml:space="preserve">D-02.01.01 </t>
  </si>
  <si>
    <t>WYKOPY W GRUNTACH KAT. I-V Z WYWOZEM  GRUNTU NA ODKŁAD NA ODL. DO 10 KM</t>
  </si>
  <si>
    <r>
      <t xml:space="preserve">korytowanie pod nową konstrukcję KR3
</t>
    </r>
    <r>
      <rPr>
        <sz val="8"/>
        <rFont val="Arial"/>
        <family val="2"/>
      </rPr>
      <t xml:space="preserve">z wykazu nr 2 (poz. 2.1 - 2.47) - 2295,30 m2                                                                                                      grub. konstrukcji KR 2 - 54,0 cm 
razem wykopy pod konstrukcję KR3 -                                     2295,30 x (0,60-0,30) = </t>
    </r>
    <r>
      <rPr>
        <b/>
        <sz val="8"/>
        <rFont val="Arial"/>
        <family val="2"/>
      </rPr>
      <t xml:space="preserve">688,59 m3
poszerzenie 101 * 0,4 =40,4 m3
</t>
    </r>
    <r>
      <rPr>
        <u val="single"/>
        <sz val="8"/>
        <rFont val="Arial"/>
        <family val="2"/>
      </rPr>
      <t xml:space="preserve">korytowanie pod nową konstrukcję zatok autobusowych
</t>
    </r>
    <r>
      <rPr>
        <sz val="8"/>
        <rFont val="Arial"/>
        <family val="2"/>
      </rPr>
      <t xml:space="preserve">z wykazu nr 2  - 869,88 m2                                                                                                      grub. konstrukcji zatok aut. - 55,0 cm 
razem wykopy pod konstrukcję zatok aut. -                                     869,88 x 0,55 = </t>
    </r>
    <r>
      <rPr>
        <b/>
        <sz val="8"/>
        <rFont val="Arial"/>
        <family val="2"/>
      </rPr>
      <t>478,43 m3</t>
    </r>
    <r>
      <rPr>
        <sz val="8"/>
        <rFont val="Arial"/>
        <family val="2"/>
      </rPr>
      <t xml:space="preserve">        </t>
    </r>
    <r>
      <rPr>
        <sz val="8"/>
        <color indexed="10"/>
        <rFont val="Arial"/>
        <family val="2"/>
      </rPr>
      <t xml:space="preserve">                                  </t>
    </r>
    <r>
      <rPr>
        <u val="single"/>
        <sz val="8"/>
        <rFont val="Arial"/>
        <family val="2"/>
      </rPr>
      <t xml:space="preserve">korytowanie pod nową konstrukcję zatok postojowych
</t>
    </r>
    <r>
      <rPr>
        <sz val="8"/>
        <rFont val="Arial"/>
        <family val="2"/>
      </rPr>
      <t xml:space="preserve">z wykazu nr 2  - 679,61 m2                                                                                                      grub. konstrukcji zatok post. - 41,0 cm 
razem wykopy pod konstrukcję zatok post. -                                     679,61 x 0,41 = </t>
    </r>
    <r>
      <rPr>
        <b/>
        <sz val="8"/>
        <rFont val="Arial"/>
        <family val="2"/>
      </rPr>
      <t xml:space="preserve">278,64 m3 </t>
    </r>
    <r>
      <rPr>
        <sz val="8"/>
        <color indexed="10"/>
        <rFont val="Arial"/>
        <family val="2"/>
      </rPr>
      <t xml:space="preserve">                                       </t>
    </r>
    <r>
      <rPr>
        <u val="single"/>
        <sz val="8"/>
        <rFont val="Arial"/>
        <family val="2"/>
      </rPr>
      <t xml:space="preserve">korytowanie pod nową konstrukcję zjazdów
</t>
    </r>
    <r>
      <rPr>
        <sz val="8"/>
        <rFont val="Arial"/>
        <family val="2"/>
      </rPr>
      <t xml:space="preserve">z wykazu nr 2  - 2019,12 m2                                                                                                      grub. konstrukcji zjazdów - 36,0 cm 
razem wykopy pod konstrukcję zjazdów                                  2019,12 x 0,36 = </t>
    </r>
    <r>
      <rPr>
        <b/>
        <sz val="8"/>
        <rFont val="Arial"/>
        <family val="2"/>
      </rPr>
      <t xml:space="preserve">726,88 m3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k</t>
    </r>
    <r>
      <rPr>
        <u val="single"/>
        <sz val="8"/>
        <rFont val="Arial"/>
        <family val="2"/>
      </rPr>
      <t xml:space="preserve">orytowanie pod nową konstrukcję chodnika
</t>
    </r>
    <r>
      <rPr>
        <sz val="8"/>
        <rFont val="Arial"/>
        <family val="2"/>
      </rPr>
      <t xml:space="preserve">z wykazu nr 2 - 6168,67+68,20=6230,67 m2                                                                                                      grub. konstrukcji chodnika - 21,0 cm 
razem wykopy pod konstrukcję chodnika                            6230,67 x 0,21 = </t>
    </r>
    <r>
      <rPr>
        <b/>
        <sz val="8"/>
        <rFont val="Arial"/>
        <family val="2"/>
      </rPr>
      <t xml:space="preserve">1308,44 m3 </t>
    </r>
    <r>
      <rPr>
        <sz val="8"/>
        <color indexed="10"/>
        <rFont val="Arial"/>
        <family val="2"/>
      </rPr>
      <t xml:space="preserve">                                                     
</t>
    </r>
    <r>
      <rPr>
        <sz val="8"/>
        <rFont val="Arial"/>
        <family val="2"/>
      </rPr>
      <t xml:space="preserve">         </t>
    </r>
    <r>
      <rPr>
        <u val="single"/>
        <sz val="8"/>
        <rFont val="Arial"/>
        <family val="2"/>
      </rPr>
      <t xml:space="preserve">korytowanie pod nową konstrukcję ścieżek rowerowych
</t>
    </r>
    <r>
      <rPr>
        <sz val="8"/>
        <rFont val="Arial"/>
        <family val="2"/>
      </rPr>
      <t xml:space="preserve">z wykazu nr 2  - 6049,54 m2                                                                                                    grub. konstrukcji ścieżki rower. - 36,0 cm 
razem wykopy pod konstrukcję ścieżek rower.                                          6049,54 x 0,29 = </t>
    </r>
    <r>
      <rPr>
        <b/>
        <sz val="8"/>
        <rFont val="Arial"/>
        <family val="2"/>
      </rPr>
      <t xml:space="preserve">1754,37 m3 
droga wewnętrzna 655,48*0,15 </t>
    </r>
    <r>
      <rPr>
        <sz val="8"/>
        <rFont val="Arial"/>
        <family val="2"/>
      </rPr>
      <t xml:space="preserve">  </t>
    </r>
    <r>
      <rPr>
        <sz val="8"/>
        <color indexed="10"/>
        <rFont val="Arial"/>
        <family val="2"/>
      </rPr>
      <t xml:space="preserve">                                                                             
</t>
    </r>
    <r>
      <rPr>
        <b/>
        <sz val="8"/>
        <rFont val="Arial"/>
        <family val="2"/>
      </rPr>
      <t>RAZEM: 5235,35 m3</t>
    </r>
  </si>
  <si>
    <t xml:space="preserve">D-04.00.00 </t>
  </si>
  <si>
    <t xml:space="preserve"> PODBUDOWY </t>
  </si>
  <si>
    <t>3.1</t>
  </si>
  <si>
    <t xml:space="preserve">D-04.01.01 </t>
  </si>
  <si>
    <t>PROFILOWANIE I ZAGĘSZCZENIE PODŁOŻA</t>
  </si>
  <si>
    <t xml:space="preserve">PROFILOWANIE I ZAGĘSZCZANIE PODŁOŻA POD WARSTWY KONSTRUKCYJNE </t>
  </si>
  <si>
    <r>
      <t xml:space="preserve">z wykazu nr 2                                                                     zjazdy z kostki bet. gr. 8 cm  - 2019,12   </t>
    </r>
    <r>
      <rPr>
        <b/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                                             </t>
    </r>
    <r>
      <rPr>
        <sz val="8"/>
        <rFont val="Arial"/>
        <family val="2"/>
      </rPr>
      <t xml:space="preserve">ścieżka rowerowa  - 6049,54                                                    nowa konstrukcja KR3 - 2775,89                                                        zatoki autobusowe - 869,88                                                   zatoki postojowe - 679,61                                                    chodnik z kostki bet. - 6168,67                                                                 chodnik z płytek z wypustami - 62,00                                    parking rowerowy - 75,19                                                                   </t>
    </r>
    <r>
      <rPr>
        <b/>
        <sz val="8"/>
        <rFont val="Arial"/>
        <family val="2"/>
      </rPr>
      <t>RAZEM: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18699,90</t>
    </r>
  </si>
  <si>
    <t xml:space="preserve"> D-04.04.02 </t>
  </si>
  <si>
    <t>PODBUDOWA Z MIESZANKI KRUSZYW ŁAMANYCH STABILIZOWANYCH MECHANICZNIE</t>
  </si>
  <si>
    <r>
      <t xml:space="preserve">z wykazu nr 2                                                                     nowa konstrukcja KR3 - 2775,89  
zatoki postojowe - 679,61  
poszerzenie 101 m2
</t>
    </r>
    <r>
      <rPr>
        <b/>
        <sz val="8"/>
        <rFont val="Arial"/>
        <family val="2"/>
      </rPr>
      <t>RAZEM: 3455,50</t>
    </r>
  </si>
  <si>
    <t>3.2</t>
  </si>
  <si>
    <t xml:space="preserve">D-04.05.01 </t>
  </si>
  <si>
    <t>PODBUDOWA POMOCNICZA Z MIESZKANEK ZWIĄZANYCH SPOIWEM</t>
  </si>
  <si>
    <r>
      <t xml:space="preserve">z wykazu nr 2 - </t>
    </r>
    <r>
      <rPr>
        <b/>
        <sz val="8"/>
        <rFont val="Arial"/>
        <family val="2"/>
      </rPr>
      <t>869,88</t>
    </r>
    <r>
      <rPr>
        <sz val="8"/>
        <rFont val="Arial"/>
        <family val="2"/>
      </rPr>
      <t xml:space="preserve">  
</t>
    </r>
  </si>
  <si>
    <t xml:space="preserve">D-05.00.00 </t>
  </si>
  <si>
    <t xml:space="preserve">NAWIERZCHNIE </t>
  </si>
  <si>
    <r>
      <t xml:space="preserve">z wykazu nr 2  - </t>
    </r>
    <r>
      <rPr>
        <b/>
        <sz val="8"/>
        <rFont val="Arial"/>
        <family val="2"/>
      </rPr>
      <t>869,88</t>
    </r>
  </si>
  <si>
    <t>4.2</t>
  </si>
  <si>
    <t xml:space="preserve">D-05.03.23a </t>
  </si>
  <si>
    <t>NAWIERZCHNIA Z KOSTKI BRUKOWEJ BETONOWEJ</t>
  </si>
  <si>
    <t>NAWIERZCHNIA JEZDNI Z KOSTKI BRUKOWEJ O GRUB. 8 CM, SZAREJ NA PODSYPCE CEMENTOWO-PIASKOWEJ</t>
  </si>
  <si>
    <r>
      <t xml:space="preserve"> z wykazu nr 2 - </t>
    </r>
    <r>
      <rPr>
        <b/>
        <sz val="8"/>
        <rFont val="Arial"/>
        <family val="2"/>
      </rPr>
      <t xml:space="preserve">6168,67
</t>
    </r>
  </si>
  <si>
    <r>
      <t xml:space="preserve"> z wykazu nr 2 - </t>
    </r>
    <r>
      <rPr>
        <b/>
        <sz val="8"/>
        <rFont val="Arial"/>
        <family val="2"/>
      </rPr>
      <t xml:space="preserve">75,19
</t>
    </r>
  </si>
  <si>
    <t xml:space="preserve">D-08.00.00 </t>
  </si>
  <si>
    <t xml:space="preserve"> ELEMENTY ULIC </t>
  </si>
  <si>
    <t>5.1</t>
  </si>
  <si>
    <t xml:space="preserve">D-08.01.01b </t>
  </si>
  <si>
    <t xml:space="preserve">KRAWĘŻNIKI BETONOWE </t>
  </si>
  <si>
    <t xml:space="preserve">USTAWIENIE KRAWĘŻNIKÓW BETONOWYCH 15x30 cm NA PODSYPCE CEM.PIASKOWEJ WRAZ Z WYKONANIEM ŁAWY Z OPOREM  Z BETONU C12/15  </t>
  </si>
  <si>
    <r>
      <t>z wykazu nr 1 -</t>
    </r>
    <r>
      <rPr>
        <b/>
        <sz val="8"/>
        <rFont val="Arial"/>
        <family val="2"/>
      </rPr>
      <t xml:space="preserve"> 122,72</t>
    </r>
  </si>
  <si>
    <r>
      <t xml:space="preserve">z wykazu nr 1 - </t>
    </r>
    <r>
      <rPr>
        <b/>
        <sz val="8"/>
        <rFont val="Arial"/>
        <family val="2"/>
      </rPr>
      <t>817,63</t>
    </r>
  </si>
  <si>
    <t xml:space="preserve">D-08.05.06a </t>
  </si>
  <si>
    <t>WYKONANIE ŁAWY BETONOWEJ ZWYKŁEJ POD ŚCIEK Z KOSTKI BRUKOWEJ BETONOWEJ  Z BETONU KLASY C12/15</t>
  </si>
  <si>
    <t xml:space="preserve">ŚCIEKI ULICZNE PŁASKIE Z DWÓCH RZĘDOW KOSTKI BRUKOWEJ GRUB. 6 CM, SZAREJ I JEDNEGO RZĘDU KOSTKI GRUB. 8 CM, SZAREJ, UKŁADANYCH NA PŁASK NA PODSYPCE CEMENTOWO-PIASKOWEJ </t>
  </si>
  <si>
    <t xml:space="preserve">D-06.00.00 </t>
  </si>
  <si>
    <t>ROBOTY WYKOŃCZENIOWE</t>
  </si>
  <si>
    <t>6.1</t>
  </si>
  <si>
    <t xml:space="preserve">D-06.01.01 </t>
  </si>
  <si>
    <t>ZIELEŃ DROGOWA</t>
  </si>
  <si>
    <t xml:space="preserve">HUMUSOWANIE Z OBSIANIEM MIESZANKĄ TRAW PRZY GRUB. ZIEMI URODZAJNEJ (HUMUSU) 20 CM Z DOWOZEM ZIEMI URODZAJNEJ </t>
  </si>
  <si>
    <t xml:space="preserve">REGULACJA PIONOWA STUDZIENEK, ZASUW I KRATEK ŚCIEKOWYCH                 </t>
  </si>
  <si>
    <t>REGULACJA STUDZIENEK TELEKOMUNIKACYJNYCH</t>
  </si>
  <si>
    <t>REGULACJA WPUSTÓW DESZCZOWYCH FI 500</t>
  </si>
  <si>
    <t>REGULACJA ZASUW WODOCIĄGOWYCH</t>
  </si>
  <si>
    <t xml:space="preserve">D-07.00.00 </t>
  </si>
  <si>
    <t>URZĄDZENIA BEZPIECZEŃSTWA RUCHU</t>
  </si>
  <si>
    <t>7.1</t>
  </si>
  <si>
    <t xml:space="preserve">D-07.01.01 </t>
  </si>
  <si>
    <t xml:space="preserve">OZNAKOWANIE POZIOME </t>
  </si>
  <si>
    <t>OZNAKOWANIE POZIOME JEZDNI MATERIAŁAMI CIENKOWARSTWOWYMI</t>
  </si>
  <si>
    <r>
      <t>z projektu stałej organizacji ruchu -</t>
    </r>
    <r>
      <rPr>
        <b/>
        <sz val="8"/>
        <rFont val="Arial"/>
        <family val="2"/>
      </rPr>
      <t xml:space="preserve"> 783,65</t>
    </r>
  </si>
  <si>
    <t>7.2</t>
  </si>
  <si>
    <t xml:space="preserve">D-07.02.01 </t>
  </si>
  <si>
    <t>OZNAKOWANIE PIONOWE</t>
  </si>
  <si>
    <t xml:space="preserve">USTAWIENIE SŁUPKÓW Z RUR STALOWYCH DLA ZNAKÓW DROGOWYCH </t>
  </si>
  <si>
    <r>
      <t xml:space="preserve">z projektu stałej organizacji ruchu                                 projektowane - </t>
    </r>
    <r>
      <rPr>
        <b/>
        <sz val="8"/>
        <rFont val="Arial"/>
        <family val="2"/>
      </rPr>
      <t>76</t>
    </r>
    <r>
      <rPr>
        <sz val="8"/>
        <rFont val="Arial"/>
        <family val="2"/>
      </rPr>
      <t xml:space="preserve">                                                                  istniejące do wymiany - </t>
    </r>
    <r>
      <rPr>
        <b/>
        <sz val="8"/>
        <rFont val="Arial"/>
        <family val="2"/>
      </rPr>
      <t>35</t>
    </r>
    <r>
      <rPr>
        <sz val="8"/>
        <rFont val="Arial"/>
        <family val="2"/>
      </rPr>
      <t xml:space="preserve">                                                                                                          </t>
    </r>
    <r>
      <rPr>
        <b/>
        <sz val="8"/>
        <rFont val="Arial"/>
        <family val="2"/>
      </rPr>
      <t>RAZEM: 111</t>
    </r>
  </si>
  <si>
    <t>D-07.02.01</t>
  </si>
  <si>
    <t>TARCZE ZNAKÓW DROGOWYCH ODBLASKOWYCH</t>
  </si>
  <si>
    <r>
      <t xml:space="preserve">z projektu stałej organizacji ruchu                                 projektowane - </t>
    </r>
    <r>
      <rPr>
        <b/>
        <sz val="8"/>
        <rFont val="Arial"/>
        <family val="2"/>
      </rPr>
      <t>99</t>
    </r>
    <r>
      <rPr>
        <sz val="8"/>
        <rFont val="Arial"/>
        <family val="2"/>
      </rPr>
      <t xml:space="preserve">                                                                  istniejące do wymiany - </t>
    </r>
    <r>
      <rPr>
        <b/>
        <sz val="8"/>
        <rFont val="Arial"/>
        <family val="2"/>
      </rPr>
      <t>47</t>
    </r>
    <r>
      <rPr>
        <sz val="8"/>
        <rFont val="Arial"/>
        <family val="2"/>
      </rPr>
      <t xml:space="preserve">                                                                                                          </t>
    </r>
    <r>
      <rPr>
        <b/>
        <sz val="8"/>
        <rFont val="Arial"/>
        <family val="2"/>
      </rPr>
      <t>RAZEM: 146</t>
    </r>
  </si>
  <si>
    <t>TABLCZKI ZNAKÓW DROGOWYCH ODBLASKOWYCH</t>
  </si>
  <si>
    <r>
      <t xml:space="preserve">z wykazu nr 3 - </t>
    </r>
    <r>
      <rPr>
        <b/>
        <sz val="8"/>
        <rFont val="Arial"/>
        <family val="2"/>
      </rPr>
      <t>3738,44</t>
    </r>
  </si>
  <si>
    <r>
      <t>z projektu stałej organizacji ruchu -</t>
    </r>
    <r>
      <rPr>
        <b/>
        <sz val="8"/>
        <rFont val="Arial"/>
        <family val="2"/>
      </rPr>
      <t xml:space="preserve"> 331,72</t>
    </r>
  </si>
  <si>
    <t xml:space="preserve">WYKONANIE NAWIERZCHNI CHODNIKÓW Z KOSTKI BRUKOWEJ BETONOWEJ CZERWONEJ  O GRUB.  6 cm  NA PODSYPCE CEM.-PIASK. </t>
  </si>
  <si>
    <t xml:space="preserve">D-01.02.01a </t>
  </si>
  <si>
    <t>D.02.03.01</t>
  </si>
  <si>
    <t>D-08.01.01B</t>
  </si>
  <si>
    <t>USTAWIENIE OBRZEŻY 8X30 NA PODSYPCE PIASKOWO CEMENTOWEJ</t>
  </si>
  <si>
    <t>WYCINKA I KARCZOWANIE ZADRZEWIEŃ</t>
  </si>
  <si>
    <t>ZABEZPIECZENIE ADAPTOWANYCH DRZEW NA OKRES BUDOWY</t>
  </si>
  <si>
    <t>ZABEZPIECZENIE ADAPTOWANYCH KRZEWÓW IGL. NA OKRES BUDOWY</t>
  </si>
  <si>
    <t>ZABEZPIECZENIE ADAPTOWANYCH GRUP KRZEWÓW</t>
  </si>
  <si>
    <t>ROZEBRANIE ISTNIEJĄCEJ KOSTKI BRUKOWEJ CHODNIK</t>
  </si>
  <si>
    <t>NASYP</t>
  </si>
  <si>
    <r>
      <rPr>
        <sz val="9"/>
        <rFont val="Arial"/>
        <family val="2"/>
      </rPr>
      <t xml:space="preserve">KNNR 1
</t>
    </r>
    <r>
      <rPr>
        <sz val="9"/>
        <rFont val="Arial"/>
        <family val="2"/>
      </rPr>
      <t>0202-06</t>
    </r>
  </si>
  <si>
    <r>
      <rPr>
        <sz val="9"/>
        <rFont val="Arial"/>
        <family val="2"/>
      </rPr>
      <t xml:space="preserve">KNNR 1
</t>
    </r>
    <r>
      <rPr>
        <sz val="9"/>
        <rFont val="Arial"/>
        <family val="2"/>
      </rPr>
      <t xml:space="preserve">0208-01
</t>
    </r>
    <r>
      <rPr>
        <sz val="9"/>
        <rFont val="Arial"/>
        <family val="2"/>
      </rPr>
      <t>BS.02.01.0 1</t>
    </r>
  </si>
  <si>
    <r>
      <rPr>
        <sz val="9"/>
        <rFont val="Arial"/>
        <family val="2"/>
      </rPr>
      <t xml:space="preserve">KNNR 4
</t>
    </r>
    <r>
      <rPr>
        <sz val="9"/>
        <rFont val="Arial"/>
        <family val="2"/>
      </rPr>
      <t>1411-01</t>
    </r>
  </si>
  <si>
    <t>KNNR 4
1308-05
z.sz.3.4. 9913-2 BS.03.00.0 0.</t>
  </si>
  <si>
    <r>
      <rPr>
        <sz val="9"/>
        <rFont val="Arial"/>
        <family val="2"/>
      </rPr>
      <t xml:space="preserve">KNNR 1
</t>
    </r>
    <r>
      <rPr>
        <sz val="9"/>
        <rFont val="Arial"/>
        <family val="2"/>
      </rPr>
      <t xml:space="preserve">0214-05
</t>
    </r>
    <r>
      <rPr>
        <sz val="9"/>
        <rFont val="Arial"/>
        <family val="2"/>
      </rPr>
      <t>BS.02.04.0 1</t>
    </r>
  </si>
  <si>
    <t>kpl</t>
  </si>
  <si>
    <t>43 d.1.
2</t>
  </si>
  <si>
    <t>Analiza własna. BS.03.00.0 0.</t>
  </si>
  <si>
    <t>31 d.1.
2</t>
  </si>
  <si>
    <t>KNNR 4
1413-03
BS.05.01.0 0</t>
  </si>
  <si>
    <t>44 d.1.
3</t>
  </si>
  <si>
    <t>KNNR 1
0605-05
BS.02.01.0 2.</t>
  </si>
  <si>
    <t>45 d.1.
3</t>
  </si>
  <si>
    <t>KNNR 1
0614-01
BS.02.01.0 2.</t>
  </si>
  <si>
    <t>46 d.1.
3</t>
  </si>
  <si>
    <t>KNNR 1
0616-01
BS.02.01.0 2</t>
  </si>
  <si>
    <t>47 d.1.
3</t>
  </si>
  <si>
    <t>Analiza własna BS.02.01.0 2.</t>
  </si>
  <si>
    <t>godz.</t>
  </si>
  <si>
    <t>64 d.1.
5</t>
  </si>
  <si>
    <t>KNNR 4
1308-03</t>
  </si>
  <si>
    <t>65 d.1.
5</t>
  </si>
  <si>
    <t>KNNR 4
1424-02
BS.05.02.0 0</t>
  </si>
  <si>
    <t>KANALIZACJA DESZCZOWA</t>
  </si>
  <si>
    <t>ROBOTY ZIEMNE WYKONYWANE KOPARKAMI PODSIĘBIERNYMI O POJ.ŁYŻKI 0.40 M3 W GR.KAT. III-IV Z TRANSP.UROBKU NA ODL.DO 1 KM SAM.SAMOWY- ŁAD.</t>
  </si>
  <si>
    <t>DODATEK ZA KAŻDY ROZP. 1 KM TRANSPORTU ZIEMI SAMOCHODAMI SAMOWY- ŁADOWCZYMI PO TERENIE LUB DROGACH GRUNTOWYCH (KAT.GR. I-IV) NA ODLEG- ŁOŚĆ DO 3 KM.
KROTNOŚĆ = 3</t>
  </si>
  <si>
    <t>PODŁOŻA POD KANAŁY I OBIEKTY Z MATERIAŁÓW SYPKICH GRUB. 10 CM WRAZ Z TRANSPORTEM NA MIEJSCE WBUDOWANIA</t>
  </si>
  <si>
    <t>ZASYPYWANIE WYKOPÓW GRUNTEM DOWIEZIONYM</t>
  </si>
  <si>
    <t>UKŁADANIE RUR PP SN10 DN315</t>
  </si>
  <si>
    <t>STUDNIE REWIZYJNE Z KRĘGÓW ŻELBETOWYCH O ŚR. 1200 MM W GOTOWYM WYKOPIE O GŁĘBOK. DO 3M</t>
  </si>
  <si>
    <t>KANAŁY Z RUR PVC SDR34 LITE ŁĄCZONYCH NA WCISK O ŚR. ZEWN. 200 MM</t>
  </si>
  <si>
    <t>STUDZIENKI ŚCIEKOWE ULICZNE BETONOWE O ŚR.500 MM Z KRATĄ KL. C250 Z OSADNIKIEM BEZ SYFONU</t>
  </si>
  <si>
    <t>IGŁOFILTRY O ŚREDNICY DO 50 MM WPŁUKIWANE W GRUNT BEZPOŚREDNIO Z OB- SYPKĄ DO GŁĘBOKOŚCI 6 M.</t>
  </si>
  <si>
    <t>RUROCIĄGI STALOWE KOŁNIERZOWE (TYMCZASOWE) Z RUR O ŚR.NOM. 100 MM.</t>
  </si>
  <si>
    <t>ZASUWY KOŁNIERZOWE (TYMCZASOWE) - ŚR.NOM.RUR 100 MM.
3</t>
  </si>
  <si>
    <t>POMPOWANIE NAPŁYWAJĄCEJ WODY W OKRESIE WYKONYWANIA ROBÓT
524</t>
  </si>
  <si>
    <t>MONITORING KANAŁÓW KAMERĄ Z OKREŚLENIEM RZECZYWISTEGO SPADKU.</t>
  </si>
  <si>
    <t>REGULACJA STUDZIENEK KANALIZACYJNYCH FI 1000 i 1200</t>
  </si>
  <si>
    <t xml:space="preserve">PODBUDOWA ZASADNICZA Z  MIESZANKI KRUSZYW ŁAMANYCH STABILIZOWANYCH MECHANICZNIE 0/31,5 gr. 20 cm </t>
  </si>
  <si>
    <t>K</t>
  </si>
  <si>
    <t xml:space="preserve">PODBUDOWA ZASADNICZA Z  MIESZANKI KRUSZYW ŁAMANYCH STABILIZOWANYCH MECHANICZNIE 0/31,5 gr. 10cm </t>
  </si>
  <si>
    <t>PODBUDOWA POMOCNICZA Z MIESZANKI KRUSZYWA STABILIZOWANEGO CEMENTEM C1,5/2, gr. 20cm</t>
  </si>
  <si>
    <t>PODBUDOWA POMOCNICZA Z MIESZANKI KRUSZYWA STABILIZOWANEGO CEMENTEM C1,5/2, gr. 15cm</t>
  </si>
  <si>
    <t>PRZEDMIAR ROBÓT</t>
  </si>
  <si>
    <t xml:space="preserve">Budowa ul. Orzechowej
od ul. Akacjowej do dz. nr ew. 241/35 </t>
  </si>
  <si>
    <t xml:space="preserve">WYKONANIE NAWIERZCHNI ZJAZDÓW Z KOSTKI BRUKOWEJ BETONOWEJ CZERWONEJ  O GRUB.  8 cm  NA PODSYPCE CEM.-PIASK.  </t>
  </si>
  <si>
    <t>PODBUDOWA POMOCNICZA Z MIESZANKI KRUSZYWA STABILIZOWANEGO CEMENTEM C3/4, gr. 30cm</t>
  </si>
  <si>
    <t xml:space="preserve">PODBUDOWA ZASADNICZA Z  MIESZANKI KRUSZYW ŁAMANYCH STABILIZOWANYCH MECHANICZNIE 0/31,5 gr. 22 cm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</si>
</sst>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5">
    <font>
      <sz val="10"/>
      <name val="Arial"/>
      <family val="2"/>
    </font>
    <font>
      <b/>
      <sz val="10"/>
      <name val="Arial"/>
      <family val="2"/>
    </font>
    <font>
      <sz val="9"/>
      <name val="Albertus"/>
      <family val="2"/>
    </font>
    <font>
      <b/>
      <sz val="18"/>
      <name val="Albertus"/>
      <family val="2"/>
    </font>
    <font>
      <b/>
      <sz val="14"/>
      <name val="Albertus"/>
      <family val="2"/>
    </font>
    <font>
      <b/>
      <i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30"/>
      <name val="Arial"/>
      <family val="2"/>
    </font>
    <font>
      <sz val="9"/>
      <name val="Arial"/>
      <family val="2"/>
    </font>
    <font>
      <b/>
      <sz val="3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0"/>
      <color indexed="3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25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4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/>
    </xf>
    <xf numFmtId="4" fontId="1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/>
    </xf>
    <xf numFmtId="4" fontId="10" fillId="0" borderId="14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0" fontId="16" fillId="0" borderId="14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4" fontId="7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view="pageBreakPreview" zoomScaleSheetLayoutView="100" zoomScalePageLayoutView="0" workbookViewId="0" topLeftCell="A1">
      <selection activeCell="S47" sqref="S47"/>
    </sheetView>
  </sheetViews>
  <sheetFormatPr defaultColWidth="9.140625" defaultRowHeight="12.75"/>
  <cols>
    <col min="1" max="1" width="2.8515625" style="1" customWidth="1"/>
    <col min="2" max="2" width="11.421875" style="1" customWidth="1"/>
    <col min="3" max="3" width="50.00390625" style="1" customWidth="1"/>
    <col min="4" max="4" width="8.8515625" style="1" customWidth="1"/>
    <col min="5" max="5" width="8.7109375" style="1" customWidth="1"/>
    <col min="6" max="16" width="9.140625" style="1" hidden="1" customWidth="1"/>
    <col min="17" max="17" width="33.7109375" style="1" customWidth="1"/>
    <col min="18" max="18" width="17.28125" style="1" customWidth="1"/>
    <col min="19" max="16384" width="9.140625" style="1" customWidth="1"/>
  </cols>
  <sheetData>
    <row r="1" spans="1:8" ht="12.75">
      <c r="A1" s="68"/>
      <c r="B1" s="68"/>
      <c r="C1" s="68"/>
      <c r="D1" s="68"/>
      <c r="E1" s="68"/>
      <c r="F1" s="68"/>
      <c r="G1" s="68"/>
      <c r="H1" s="68"/>
    </row>
    <row r="2" spans="1:16" ht="12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2.7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8" ht="12.75">
      <c r="A4" s="2"/>
      <c r="B4" s="3"/>
      <c r="C4" s="3"/>
      <c r="D4" s="3"/>
      <c r="E4" s="3"/>
      <c r="F4" s="3"/>
      <c r="G4" s="3"/>
      <c r="H4" s="4"/>
    </row>
    <row r="5" spans="1:16" ht="23.25">
      <c r="A5" s="70" t="s">
        <v>166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8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35.25" customHeight="1">
      <c r="A7" s="72" t="s">
        <v>167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8" ht="13.5" thickBot="1">
      <c r="A8" s="2"/>
      <c r="B8" s="3"/>
      <c r="C8" s="3"/>
      <c r="D8" s="3"/>
      <c r="E8" s="3"/>
      <c r="F8" s="3"/>
      <c r="G8" s="3"/>
      <c r="H8" s="4"/>
    </row>
    <row r="9" spans="1:8" ht="28.5" thickBot="1" thickTop="1">
      <c r="A9" s="5" t="s">
        <v>3</v>
      </c>
      <c r="B9" s="5" t="s">
        <v>4</v>
      </c>
      <c r="C9" s="6" t="s">
        <v>5</v>
      </c>
      <c r="D9" s="7" t="s">
        <v>6</v>
      </c>
      <c r="E9" s="26" t="s">
        <v>7</v>
      </c>
      <c r="F9" s="73" t="s">
        <v>8</v>
      </c>
      <c r="G9" s="73"/>
      <c r="H9" s="73"/>
    </row>
    <row r="10" spans="1:16" ht="13.5" thickTop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5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8">
        <v>1</v>
      </c>
      <c r="B11" s="9" t="s">
        <v>9</v>
      </c>
      <c r="C11" s="10" t="s">
        <v>10</v>
      </c>
      <c r="D11" s="11"/>
      <c r="E11" s="12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27"/>
    </row>
    <row r="12" spans="1:16" s="16" customFormat="1" ht="22.5">
      <c r="A12" s="13">
        <v>1</v>
      </c>
      <c r="B12" s="11" t="s">
        <v>11</v>
      </c>
      <c r="C12" s="14" t="s">
        <v>12</v>
      </c>
      <c r="D12" s="11" t="s">
        <v>13</v>
      </c>
      <c r="E12" s="15">
        <v>572</v>
      </c>
      <c r="F12" s="75" t="s">
        <v>14</v>
      </c>
      <c r="G12" s="75"/>
      <c r="H12" s="75"/>
      <c r="I12" s="29">
        <f>2111*0.2*2</f>
        <v>844.4000000000001</v>
      </c>
      <c r="J12" s="75"/>
      <c r="K12" s="75"/>
      <c r="L12" s="75"/>
      <c r="M12" s="29"/>
      <c r="N12" s="29"/>
      <c r="O12" s="29"/>
      <c r="P12" s="29"/>
    </row>
    <row r="13" spans="1:16" s="16" customFormat="1" ht="12.75">
      <c r="A13" s="8" t="s">
        <v>15</v>
      </c>
      <c r="B13" s="9" t="s">
        <v>16</v>
      </c>
      <c r="C13" s="10" t="s">
        <v>17</v>
      </c>
      <c r="D13" s="9"/>
      <c r="E13" s="17"/>
      <c r="F13" s="76" t="s">
        <v>18</v>
      </c>
      <c r="G13" s="76"/>
      <c r="H13" s="76"/>
      <c r="I13" s="29"/>
      <c r="J13" s="28"/>
      <c r="K13" s="31"/>
      <c r="L13" s="31"/>
      <c r="M13" s="29"/>
      <c r="N13" s="29"/>
      <c r="O13" s="29"/>
      <c r="P13" s="29"/>
    </row>
    <row r="14" spans="1:16" s="16" customFormat="1" ht="33.75">
      <c r="A14" s="13">
        <v>2</v>
      </c>
      <c r="B14" s="11" t="s">
        <v>16</v>
      </c>
      <c r="C14" s="43" t="s">
        <v>19</v>
      </c>
      <c r="D14" s="18" t="s">
        <v>20</v>
      </c>
      <c r="E14" s="15">
        <v>31</v>
      </c>
      <c r="F14" s="77" t="s">
        <v>21</v>
      </c>
      <c r="G14" s="77"/>
      <c r="H14" s="77"/>
      <c r="I14" s="29"/>
      <c r="J14" s="29"/>
      <c r="K14" s="29"/>
      <c r="L14" s="31"/>
      <c r="M14" s="29"/>
      <c r="N14" s="29"/>
      <c r="O14" s="29"/>
      <c r="P14" s="29"/>
    </row>
    <row r="15" spans="1:16" s="16" customFormat="1" ht="12.75">
      <c r="A15" s="13">
        <v>3</v>
      </c>
      <c r="B15" s="12" t="s">
        <v>16</v>
      </c>
      <c r="C15" s="14" t="s">
        <v>117</v>
      </c>
      <c r="D15" s="45" t="s">
        <v>26</v>
      </c>
      <c r="E15" s="15">
        <v>116</v>
      </c>
      <c r="F15" s="41"/>
      <c r="G15" s="41"/>
      <c r="H15" s="41"/>
      <c r="I15" s="46"/>
      <c r="J15" s="46"/>
      <c r="K15" s="46"/>
      <c r="L15" s="31"/>
      <c r="M15" s="46"/>
      <c r="N15" s="46"/>
      <c r="O15" s="46"/>
      <c r="P15" s="46"/>
    </row>
    <row r="16" spans="1:16" s="16" customFormat="1" ht="12.75">
      <c r="A16" s="13">
        <v>4</v>
      </c>
      <c r="B16" s="12" t="s">
        <v>113</v>
      </c>
      <c r="C16" s="14" t="s">
        <v>118</v>
      </c>
      <c r="D16" s="45" t="s">
        <v>20</v>
      </c>
      <c r="E16" s="15">
        <v>6</v>
      </c>
      <c r="F16" s="41"/>
      <c r="G16" s="41"/>
      <c r="H16" s="41"/>
      <c r="I16" s="46"/>
      <c r="J16" s="46"/>
      <c r="K16" s="46"/>
      <c r="L16" s="31"/>
      <c r="M16" s="46"/>
      <c r="N16" s="46"/>
      <c r="O16" s="46"/>
      <c r="P16" s="46"/>
    </row>
    <row r="17" spans="1:16" s="16" customFormat="1" ht="22.5">
      <c r="A17" s="13">
        <v>5</v>
      </c>
      <c r="B17" s="12" t="s">
        <v>113</v>
      </c>
      <c r="C17" s="14" t="s">
        <v>119</v>
      </c>
      <c r="D17" s="45" t="s">
        <v>20</v>
      </c>
      <c r="E17" s="15">
        <v>5</v>
      </c>
      <c r="F17" s="41"/>
      <c r="G17" s="41"/>
      <c r="H17" s="41"/>
      <c r="I17" s="46"/>
      <c r="J17" s="46"/>
      <c r="K17" s="46"/>
      <c r="L17" s="31"/>
      <c r="M17" s="46"/>
      <c r="N17" s="46"/>
      <c r="O17" s="46"/>
      <c r="P17" s="46"/>
    </row>
    <row r="18" spans="1:16" s="16" customFormat="1" ht="12.75">
      <c r="A18" s="13">
        <v>6</v>
      </c>
      <c r="B18" s="12" t="s">
        <v>113</v>
      </c>
      <c r="C18" s="14" t="s">
        <v>120</v>
      </c>
      <c r="D18" s="45" t="s">
        <v>26</v>
      </c>
      <c r="E18" s="15">
        <v>61</v>
      </c>
      <c r="F18" s="41"/>
      <c r="G18" s="41"/>
      <c r="H18" s="41"/>
      <c r="I18" s="46"/>
      <c r="J18" s="46"/>
      <c r="K18" s="46"/>
      <c r="L18" s="31"/>
      <c r="M18" s="46"/>
      <c r="N18" s="46"/>
      <c r="O18" s="46"/>
      <c r="P18" s="46"/>
    </row>
    <row r="19" spans="1:16" ht="12.75">
      <c r="A19" s="8" t="s">
        <v>22</v>
      </c>
      <c r="B19" s="19" t="s">
        <v>23</v>
      </c>
      <c r="C19" s="44" t="s">
        <v>24</v>
      </c>
      <c r="D19" s="20"/>
      <c r="E19" s="21"/>
      <c r="F19" s="78"/>
      <c r="G19" s="78"/>
      <c r="H19" s="78"/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13">
        <v>3</v>
      </c>
      <c r="B20" s="22" t="s">
        <v>23</v>
      </c>
      <c r="C20" s="14" t="s">
        <v>25</v>
      </c>
      <c r="D20" s="18" t="s">
        <v>26</v>
      </c>
      <c r="E20" s="15">
        <f>5*5+10*5*2+150</f>
        <v>275</v>
      </c>
      <c r="F20" s="75" t="s">
        <v>27</v>
      </c>
      <c r="G20" s="75"/>
      <c r="H20" s="75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13">
        <v>4</v>
      </c>
      <c r="B21" s="22" t="s">
        <v>23</v>
      </c>
      <c r="C21" s="14" t="s">
        <v>28</v>
      </c>
      <c r="D21" s="18" t="s">
        <v>26</v>
      </c>
      <c r="E21" s="15">
        <v>250</v>
      </c>
      <c r="F21" s="28"/>
      <c r="G21" s="31"/>
      <c r="H21" s="31"/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13">
        <v>7</v>
      </c>
      <c r="B22" s="22" t="s">
        <v>23</v>
      </c>
      <c r="C22" s="14" t="s">
        <v>29</v>
      </c>
      <c r="D22" s="18" t="s">
        <v>26</v>
      </c>
      <c r="E22" s="15">
        <f>2756+300</f>
        <v>3056</v>
      </c>
      <c r="F22" s="75" t="s">
        <v>30</v>
      </c>
      <c r="G22" s="75"/>
      <c r="H22" s="75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13">
        <v>10</v>
      </c>
      <c r="B23" s="22" t="s">
        <v>23</v>
      </c>
      <c r="C23" s="14" t="s">
        <v>31</v>
      </c>
      <c r="D23" s="11" t="s">
        <v>32</v>
      </c>
      <c r="E23" s="15">
        <v>69</v>
      </c>
      <c r="F23" s="75" t="s">
        <v>110</v>
      </c>
      <c r="G23" s="75"/>
      <c r="H23" s="75"/>
      <c r="I23" s="27"/>
      <c r="J23" s="29"/>
      <c r="K23" s="27"/>
      <c r="L23" s="27"/>
      <c r="M23" s="27"/>
      <c r="N23" s="27"/>
      <c r="O23" s="27"/>
      <c r="P23" s="27"/>
    </row>
    <row r="24" spans="1:16" ht="12.75">
      <c r="A24" s="13">
        <v>11</v>
      </c>
      <c r="B24" s="22" t="s">
        <v>23</v>
      </c>
      <c r="C24" s="14" t="s">
        <v>34</v>
      </c>
      <c r="D24" s="11" t="s">
        <v>35</v>
      </c>
      <c r="E24" s="15">
        <f>E23*0.08</f>
        <v>5.5200000000000005</v>
      </c>
      <c r="F24" s="75" t="s">
        <v>33</v>
      </c>
      <c r="G24" s="75"/>
      <c r="H24" s="75"/>
      <c r="I24" s="27"/>
      <c r="J24" s="27"/>
      <c r="K24" s="32"/>
      <c r="L24" s="29"/>
      <c r="M24" s="27"/>
      <c r="N24" s="27"/>
      <c r="O24" s="27"/>
      <c r="P24" s="27"/>
    </row>
    <row r="25" spans="1:16" ht="41.25" customHeight="1">
      <c r="A25" s="13">
        <v>14</v>
      </c>
      <c r="B25" s="22" t="s">
        <v>23</v>
      </c>
      <c r="C25" s="14" t="s">
        <v>37</v>
      </c>
      <c r="D25" s="18" t="s">
        <v>20</v>
      </c>
      <c r="E25" s="15">
        <v>2</v>
      </c>
      <c r="F25" s="41" t="s">
        <v>38</v>
      </c>
      <c r="G25" s="41"/>
      <c r="H25" s="41"/>
      <c r="I25" s="27"/>
      <c r="J25" s="27"/>
      <c r="K25" s="27"/>
      <c r="L25" s="27"/>
      <c r="M25" s="27"/>
      <c r="N25" s="27"/>
      <c r="O25" s="27"/>
      <c r="P25" s="27"/>
    </row>
    <row r="26" spans="1:16" ht="33.75">
      <c r="A26" s="13">
        <v>15</v>
      </c>
      <c r="B26" s="22" t="s">
        <v>23</v>
      </c>
      <c r="C26" s="14" t="s">
        <v>39</v>
      </c>
      <c r="D26" s="18" t="s">
        <v>20</v>
      </c>
      <c r="E26" s="15">
        <v>2</v>
      </c>
      <c r="F26" s="77" t="s">
        <v>40</v>
      </c>
      <c r="G26" s="77"/>
      <c r="H26" s="77"/>
      <c r="I26" s="27"/>
      <c r="J26" s="27"/>
      <c r="K26" s="27"/>
      <c r="L26" s="27"/>
      <c r="M26" s="33"/>
      <c r="N26" s="27"/>
      <c r="O26" s="27"/>
      <c r="P26" s="27"/>
    </row>
    <row r="27" spans="1:16" ht="22.5">
      <c r="A27" s="13">
        <v>16</v>
      </c>
      <c r="B27" s="22" t="s">
        <v>23</v>
      </c>
      <c r="C27" s="14" t="s">
        <v>41</v>
      </c>
      <c r="D27" s="18" t="s">
        <v>35</v>
      </c>
      <c r="E27" s="15">
        <f>E23*0.1+E22*0.15+E20*0.08+E21*0.15</f>
        <v>524.8</v>
      </c>
      <c r="F27" s="75" t="s">
        <v>42</v>
      </c>
      <c r="G27" s="75"/>
      <c r="H27" s="75"/>
      <c r="I27" s="27">
        <f>9.23+3.58+11.52+89.72+268.74+165.72</f>
        <v>548.51</v>
      </c>
      <c r="J27" s="29">
        <f>128.04+92.35+65.12+40.71+97.96+14.69+136.3+40.72+110.74+221.48+23.05+46.1+3.69+9.23+3.58+11.52+89.72+268.74+165.72</f>
        <v>1569.46</v>
      </c>
      <c r="K27" s="27"/>
      <c r="L27" s="27">
        <f>128.04+92.35+65.12+40.71+97.96+14.69+136.3+40.72+110.71+221.48+23.05+46.1+3.69+9.23+3.58+11.52+89.72+268.74+165.72</f>
        <v>1569.43</v>
      </c>
      <c r="M27" s="33"/>
      <c r="N27" s="27"/>
      <c r="O27" s="27"/>
      <c r="P27" s="27"/>
    </row>
    <row r="28" spans="1:16" s="16" customFormat="1" ht="12.75">
      <c r="A28" s="13">
        <v>17</v>
      </c>
      <c r="B28" s="22" t="s">
        <v>43</v>
      </c>
      <c r="C28" s="14" t="s">
        <v>44</v>
      </c>
      <c r="D28" s="11" t="s">
        <v>26</v>
      </c>
      <c r="E28" s="15">
        <v>1836</v>
      </c>
      <c r="F28" s="76"/>
      <c r="G28" s="76"/>
      <c r="H28" s="76"/>
      <c r="I28" s="29"/>
      <c r="J28" s="29"/>
      <c r="K28" s="29"/>
      <c r="L28" s="29"/>
      <c r="M28" s="34"/>
      <c r="N28" s="29"/>
      <c r="O28" s="29"/>
      <c r="P28" s="29"/>
    </row>
    <row r="29" spans="1:16" s="16" customFormat="1" ht="12.75">
      <c r="A29" s="13">
        <v>18</v>
      </c>
      <c r="B29" s="22" t="s">
        <v>23</v>
      </c>
      <c r="C29" s="14" t="s">
        <v>121</v>
      </c>
      <c r="D29" s="11" t="s">
        <v>26</v>
      </c>
      <c r="E29" s="15">
        <v>35</v>
      </c>
      <c r="F29" s="30"/>
      <c r="G29" s="30"/>
      <c r="H29" s="30"/>
      <c r="I29" s="29"/>
      <c r="J29" s="29"/>
      <c r="K29" s="29"/>
      <c r="L29" s="29"/>
      <c r="M29" s="34"/>
      <c r="N29" s="29"/>
      <c r="O29" s="29"/>
      <c r="P29" s="29"/>
    </row>
    <row r="30" spans="1:16" s="16" customFormat="1" ht="12.75">
      <c r="A30" s="8">
        <v>2</v>
      </c>
      <c r="B30" s="19" t="s">
        <v>45</v>
      </c>
      <c r="C30" s="10" t="s">
        <v>46</v>
      </c>
      <c r="D30" s="22"/>
      <c r="E30" s="23"/>
      <c r="F30" s="76"/>
      <c r="G30" s="76"/>
      <c r="H30" s="76"/>
      <c r="I30" s="29"/>
      <c r="J30" s="27"/>
      <c r="K30" s="29"/>
      <c r="L30" s="27"/>
      <c r="M30" s="34"/>
      <c r="N30" s="29"/>
      <c r="O30" s="29"/>
      <c r="P30" s="29"/>
    </row>
    <row r="31" spans="1:16" s="16" customFormat="1" ht="22.5">
      <c r="A31" s="13">
        <v>18</v>
      </c>
      <c r="B31" s="22" t="s">
        <v>47</v>
      </c>
      <c r="C31" s="14" t="s">
        <v>48</v>
      </c>
      <c r="D31" s="11" t="s">
        <v>35</v>
      </c>
      <c r="E31" s="15">
        <f>2614.89-3900*0.1</f>
        <v>2224.89</v>
      </c>
      <c r="F31" s="79" t="s">
        <v>49</v>
      </c>
      <c r="G31" s="79"/>
      <c r="H31" s="79"/>
      <c r="I31" s="29">
        <f>688.59+478.43+278.64+726.88+1308.44+1754.37</f>
        <v>5235.35</v>
      </c>
      <c r="J31" s="29">
        <f>6049.54*0.29</f>
        <v>1754.3665999999998</v>
      </c>
      <c r="K31" s="29">
        <f>3860.6+68.2</f>
        <v>3928.7999999999997</v>
      </c>
      <c r="L31" s="29">
        <f>K31*0.36</f>
        <v>1414.368</v>
      </c>
      <c r="M31" s="29"/>
      <c r="N31" s="35">
        <f>5235.35-688.59</f>
        <v>4546.76</v>
      </c>
      <c r="O31" s="29"/>
      <c r="P31" s="29"/>
    </row>
    <row r="32" spans="1:16" s="16" customFormat="1" ht="12.75">
      <c r="A32" s="13"/>
      <c r="B32" s="22" t="s">
        <v>114</v>
      </c>
      <c r="C32" s="14" t="s">
        <v>122</v>
      </c>
      <c r="D32" s="11" t="s">
        <v>35</v>
      </c>
      <c r="E32" s="15">
        <v>68.17</v>
      </c>
      <c r="F32" s="42"/>
      <c r="G32" s="42"/>
      <c r="H32" s="42"/>
      <c r="I32" s="29"/>
      <c r="J32" s="29"/>
      <c r="K32" s="29"/>
      <c r="L32" s="29"/>
      <c r="M32" s="29"/>
      <c r="N32" s="29"/>
      <c r="O32" s="29"/>
      <c r="P32" s="29"/>
    </row>
    <row r="33" spans="1:16" s="16" customFormat="1" ht="12.75">
      <c r="A33" s="8">
        <v>3</v>
      </c>
      <c r="B33" s="19" t="s">
        <v>50</v>
      </c>
      <c r="C33" s="10" t="s">
        <v>51</v>
      </c>
      <c r="D33" s="25"/>
      <c r="E33" s="24"/>
      <c r="F33" s="36"/>
      <c r="G33" s="37"/>
      <c r="H33" s="37"/>
      <c r="I33" s="29"/>
      <c r="J33" s="29"/>
      <c r="K33" s="29"/>
      <c r="L33" s="29"/>
      <c r="M33" s="29"/>
      <c r="N33" s="35"/>
      <c r="O33" s="29"/>
      <c r="P33" s="29"/>
    </row>
    <row r="34" spans="1:16" s="16" customFormat="1" ht="12.75">
      <c r="A34" s="8" t="s">
        <v>52</v>
      </c>
      <c r="B34" s="19" t="s">
        <v>53</v>
      </c>
      <c r="C34" s="10" t="s">
        <v>54</v>
      </c>
      <c r="D34" s="11"/>
      <c r="E34" s="15"/>
      <c r="F34" s="78"/>
      <c r="G34" s="78"/>
      <c r="H34" s="78"/>
      <c r="I34" s="29"/>
      <c r="J34" s="29"/>
      <c r="K34" s="29"/>
      <c r="L34" s="29"/>
      <c r="M34" s="29"/>
      <c r="N34" s="29"/>
      <c r="O34" s="29"/>
      <c r="P34" s="29"/>
    </row>
    <row r="35" spans="1:16" ht="22.5">
      <c r="A35" s="13">
        <v>19</v>
      </c>
      <c r="B35" s="22" t="s">
        <v>53</v>
      </c>
      <c r="C35" s="14" t="s">
        <v>55</v>
      </c>
      <c r="D35" s="18" t="s">
        <v>26</v>
      </c>
      <c r="E35" s="15">
        <v>3990.7999999999997</v>
      </c>
      <c r="F35" s="76" t="s">
        <v>18</v>
      </c>
      <c r="G35" s="76"/>
      <c r="H35" s="76"/>
      <c r="I35" s="27"/>
      <c r="J35" s="27"/>
      <c r="K35" s="27"/>
      <c r="L35" s="27"/>
      <c r="M35" s="27"/>
      <c r="N35" s="27"/>
      <c r="O35" s="27"/>
      <c r="P35" s="27"/>
    </row>
    <row r="36" spans="1:16" ht="22.5">
      <c r="A36" s="8" t="s">
        <v>52</v>
      </c>
      <c r="B36" s="19" t="s">
        <v>57</v>
      </c>
      <c r="C36" s="10" t="s">
        <v>58</v>
      </c>
      <c r="D36" s="11"/>
      <c r="E36" s="15"/>
      <c r="F36" s="75" t="s">
        <v>56</v>
      </c>
      <c r="G36" s="75"/>
      <c r="H36" s="75"/>
      <c r="I36" s="27">
        <f>2019.12+6049.54+2775.89+869.88+679.61+6168.67+62+75.19</f>
        <v>18699.899999999998</v>
      </c>
      <c r="J36" s="38">
        <f>6168.67+62</f>
        <v>6230.67</v>
      </c>
      <c r="K36" s="27">
        <f>I36-2775.89</f>
        <v>15924.009999999998</v>
      </c>
      <c r="L36" s="27"/>
      <c r="M36" s="27"/>
      <c r="N36" s="27"/>
      <c r="O36" s="27"/>
      <c r="P36" s="27"/>
    </row>
    <row r="37" spans="1:17" ht="22.5">
      <c r="A37" s="13">
        <v>20</v>
      </c>
      <c r="B37" s="22" t="s">
        <v>57</v>
      </c>
      <c r="C37" s="14" t="s">
        <v>170</v>
      </c>
      <c r="D37" s="18" t="s">
        <v>26</v>
      </c>
      <c r="E37" s="15">
        <v>70</v>
      </c>
      <c r="F37" s="80"/>
      <c r="G37" s="80"/>
      <c r="H37" s="80"/>
      <c r="I37" s="27"/>
      <c r="J37" s="27"/>
      <c r="K37" s="27"/>
      <c r="L37" s="27"/>
      <c r="M37" s="27"/>
      <c r="N37" s="27"/>
      <c r="O37" s="27"/>
      <c r="P37" s="27"/>
      <c r="Q37" s="1" t="s">
        <v>162</v>
      </c>
    </row>
    <row r="38" spans="1:16" ht="22.5">
      <c r="A38" s="13">
        <v>20</v>
      </c>
      <c r="B38" s="22" t="s">
        <v>57</v>
      </c>
      <c r="C38" s="14" t="s">
        <v>161</v>
      </c>
      <c r="D38" s="18" t="s">
        <v>26</v>
      </c>
      <c r="E38" s="15">
        <f>3410.8-70</f>
        <v>3340.8</v>
      </c>
      <c r="F38" s="80"/>
      <c r="G38" s="80"/>
      <c r="H38" s="80"/>
      <c r="I38" s="27"/>
      <c r="J38" s="27"/>
      <c r="K38" s="27"/>
      <c r="L38" s="27"/>
      <c r="M38" s="27"/>
      <c r="N38" s="27"/>
      <c r="O38" s="27"/>
      <c r="P38" s="27"/>
    </row>
    <row r="39" spans="1:17" ht="22.5">
      <c r="A39" s="13">
        <v>21</v>
      </c>
      <c r="B39" s="22" t="s">
        <v>57</v>
      </c>
      <c r="C39" s="14" t="s">
        <v>163</v>
      </c>
      <c r="D39" s="18" t="s">
        <v>26</v>
      </c>
      <c r="E39" s="15">
        <v>1695</v>
      </c>
      <c r="F39" s="9"/>
      <c r="G39" s="9"/>
      <c r="H39" s="9"/>
      <c r="I39" s="27"/>
      <c r="J39" s="27"/>
      <c r="K39" s="27"/>
      <c r="L39" s="27"/>
      <c r="M39" s="27"/>
      <c r="N39" s="27"/>
      <c r="O39" s="27"/>
      <c r="P39" s="27"/>
      <c r="Q39" s="1" t="s">
        <v>162</v>
      </c>
    </row>
    <row r="40" spans="1:16" ht="22.5">
      <c r="A40" s="8" t="s">
        <v>60</v>
      </c>
      <c r="B40" s="19" t="s">
        <v>61</v>
      </c>
      <c r="C40" s="10" t="s">
        <v>62</v>
      </c>
      <c r="D40" s="11"/>
      <c r="E40" s="15"/>
      <c r="F40" s="75" t="s">
        <v>59</v>
      </c>
      <c r="G40" s="75"/>
      <c r="H40" s="75"/>
      <c r="I40" s="27"/>
      <c r="J40" s="27">
        <f>2775.89+679.61</f>
        <v>3455.5</v>
      </c>
      <c r="K40" s="27">
        <f>J40-2775.89</f>
        <v>679.6100000000001</v>
      </c>
      <c r="L40" s="27"/>
      <c r="M40" s="27"/>
      <c r="N40" s="27"/>
      <c r="O40" s="27"/>
      <c r="P40" s="27"/>
    </row>
    <row r="41" spans="1:17" ht="22.5">
      <c r="A41" s="13">
        <v>22</v>
      </c>
      <c r="B41" s="22" t="s">
        <v>61</v>
      </c>
      <c r="C41" s="14" t="s">
        <v>169</v>
      </c>
      <c r="D41" s="18" t="s">
        <v>26</v>
      </c>
      <c r="E41" s="15">
        <v>76</v>
      </c>
      <c r="F41" s="75"/>
      <c r="G41" s="75"/>
      <c r="H41" s="75"/>
      <c r="I41" s="27"/>
      <c r="J41" s="27"/>
      <c r="K41" s="27"/>
      <c r="L41" s="27"/>
      <c r="M41" s="27"/>
      <c r="N41" s="27"/>
      <c r="O41" s="27"/>
      <c r="P41" s="27"/>
      <c r="Q41" s="1" t="s">
        <v>162</v>
      </c>
    </row>
    <row r="42" spans="1:16" ht="22.5">
      <c r="A42" s="13">
        <v>21</v>
      </c>
      <c r="B42" s="22" t="s">
        <v>61</v>
      </c>
      <c r="C42" s="14" t="s">
        <v>164</v>
      </c>
      <c r="D42" s="18" t="s">
        <v>26</v>
      </c>
      <c r="E42" s="15">
        <f>3990.8-76</f>
        <v>3914.8</v>
      </c>
      <c r="F42" s="75"/>
      <c r="G42" s="75"/>
      <c r="H42" s="75"/>
      <c r="I42" s="27"/>
      <c r="J42" s="27"/>
      <c r="K42" s="27"/>
      <c r="L42" s="27"/>
      <c r="M42" s="27"/>
      <c r="N42" s="27"/>
      <c r="O42" s="27"/>
      <c r="P42" s="27"/>
    </row>
    <row r="43" spans="1:16" ht="22.5">
      <c r="A43" s="13"/>
      <c r="B43" s="22" t="s">
        <v>61</v>
      </c>
      <c r="C43" s="14" t="s">
        <v>165</v>
      </c>
      <c r="D43" s="18" t="s">
        <v>26</v>
      </c>
      <c r="E43" s="15">
        <v>1043.13</v>
      </c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</row>
    <row r="44" spans="1:16" ht="22.5">
      <c r="A44" s="13"/>
      <c r="B44" s="22" t="s">
        <v>61</v>
      </c>
      <c r="C44" s="14" t="s">
        <v>164</v>
      </c>
      <c r="D44" s="18" t="s">
        <v>26</v>
      </c>
      <c r="E44" s="15">
        <v>651.86</v>
      </c>
      <c r="F44" s="28"/>
      <c r="G44" s="28"/>
      <c r="H44" s="28"/>
      <c r="I44" s="27"/>
      <c r="J44" s="27"/>
      <c r="K44" s="27"/>
      <c r="L44" s="27"/>
      <c r="M44" s="27"/>
      <c r="N44" s="27"/>
      <c r="O44" s="27"/>
      <c r="P44" s="27"/>
    </row>
    <row r="45" spans="1:16" ht="12.75">
      <c r="A45" s="8">
        <v>4</v>
      </c>
      <c r="B45" s="19" t="s">
        <v>64</v>
      </c>
      <c r="C45" s="10" t="s">
        <v>65</v>
      </c>
      <c r="D45" s="18"/>
      <c r="E45" s="15"/>
      <c r="F45" s="75" t="s">
        <v>63</v>
      </c>
      <c r="G45" s="75"/>
      <c r="H45" s="75"/>
      <c r="I45" s="27"/>
      <c r="J45" s="27"/>
      <c r="K45" s="27"/>
      <c r="L45" s="27"/>
      <c r="M45" s="27"/>
      <c r="N45" s="27"/>
      <c r="O45" s="27"/>
      <c r="P45" s="27"/>
    </row>
    <row r="46" spans="1:16" ht="12.75">
      <c r="A46" s="8" t="s">
        <v>67</v>
      </c>
      <c r="B46" s="19" t="s">
        <v>68</v>
      </c>
      <c r="C46" s="10" t="s">
        <v>69</v>
      </c>
      <c r="D46" s="11"/>
      <c r="E46" s="15"/>
      <c r="F46" s="75" t="s">
        <v>66</v>
      </c>
      <c r="G46" s="75"/>
      <c r="H46" s="75"/>
      <c r="I46" s="27"/>
      <c r="J46" s="27"/>
      <c r="K46" s="27"/>
      <c r="L46" s="27"/>
      <c r="M46" s="27"/>
      <c r="N46" s="27"/>
      <c r="O46" s="27"/>
      <c r="P46" s="27"/>
    </row>
    <row r="47" spans="1:16" ht="22.5">
      <c r="A47" s="13">
        <v>24</v>
      </c>
      <c r="B47" s="22" t="s">
        <v>68</v>
      </c>
      <c r="C47" s="14" t="s">
        <v>70</v>
      </c>
      <c r="D47" s="18" t="s">
        <v>26</v>
      </c>
      <c r="E47" s="15">
        <v>3410.7999999999997</v>
      </c>
      <c r="F47" s="76"/>
      <c r="G47" s="76"/>
      <c r="H47" s="76"/>
      <c r="I47" s="27"/>
      <c r="J47" s="27"/>
      <c r="K47" s="27"/>
      <c r="L47" s="27"/>
      <c r="M47" s="27"/>
      <c r="N47" s="27"/>
      <c r="O47" s="27"/>
      <c r="P47" s="27"/>
    </row>
    <row r="48" spans="1:16" ht="33.75">
      <c r="A48" s="13">
        <v>25</v>
      </c>
      <c r="B48" s="22" t="s">
        <v>68</v>
      </c>
      <c r="C48" s="14" t="s">
        <v>168</v>
      </c>
      <c r="D48" s="18" t="s">
        <v>26</v>
      </c>
      <c r="E48" s="15">
        <v>651.86</v>
      </c>
      <c r="F48" s="75" t="s">
        <v>71</v>
      </c>
      <c r="G48" s="75"/>
      <c r="H48" s="75"/>
      <c r="I48" s="32" t="e">
        <f>#REF!+#REF!</f>
        <v>#REF!</v>
      </c>
      <c r="J48" s="27"/>
      <c r="K48" s="27"/>
      <c r="L48" s="27"/>
      <c r="M48" s="27"/>
      <c r="N48" s="27"/>
      <c r="O48" s="27"/>
      <c r="P48" s="27"/>
    </row>
    <row r="49" spans="1:16" ht="33.75">
      <c r="A49" s="13">
        <v>25</v>
      </c>
      <c r="B49" s="22" t="s">
        <v>68</v>
      </c>
      <c r="C49" s="14" t="s">
        <v>112</v>
      </c>
      <c r="D49" s="18" t="s">
        <v>26</v>
      </c>
      <c r="E49" s="15">
        <v>1043.13</v>
      </c>
      <c r="F49" s="75" t="s">
        <v>71</v>
      </c>
      <c r="G49" s="75"/>
      <c r="H49" s="75"/>
      <c r="I49" s="47" t="e">
        <f>#REF!+#REF!</f>
        <v>#REF!</v>
      </c>
      <c r="J49" s="29"/>
      <c r="K49" s="29"/>
      <c r="L49" s="29"/>
      <c r="M49" s="29"/>
      <c r="N49" s="29"/>
      <c r="O49" s="29"/>
      <c r="P49" s="29"/>
    </row>
    <row r="50" spans="1:16" ht="12.75">
      <c r="A50" s="8">
        <v>5</v>
      </c>
      <c r="B50" s="19" t="s">
        <v>73</v>
      </c>
      <c r="C50" s="10" t="s">
        <v>74</v>
      </c>
      <c r="D50" s="11"/>
      <c r="E50" s="15"/>
      <c r="F50" s="75" t="s">
        <v>72</v>
      </c>
      <c r="G50" s="75"/>
      <c r="H50" s="75"/>
      <c r="I50" s="27"/>
      <c r="J50" s="27"/>
      <c r="K50" s="27"/>
      <c r="L50" s="27"/>
      <c r="M50" s="27"/>
      <c r="N50" s="27"/>
      <c r="O50" s="27"/>
      <c r="P50" s="27"/>
    </row>
    <row r="51" spans="1:16" ht="12.75">
      <c r="A51" s="8" t="s">
        <v>75</v>
      </c>
      <c r="B51" s="19" t="s">
        <v>76</v>
      </c>
      <c r="C51" s="10" t="s">
        <v>77</v>
      </c>
      <c r="D51" s="11"/>
      <c r="E51" s="15"/>
      <c r="F51" s="28"/>
      <c r="G51" s="31"/>
      <c r="H51" s="31"/>
      <c r="I51" s="27"/>
      <c r="J51" s="27"/>
      <c r="K51" s="27"/>
      <c r="L51" s="27"/>
      <c r="M51" s="27"/>
      <c r="N51" s="27"/>
      <c r="O51" s="27"/>
      <c r="P51" s="27"/>
    </row>
    <row r="52" spans="1:16" ht="33.75">
      <c r="A52" s="13">
        <v>28</v>
      </c>
      <c r="B52" s="22" t="s">
        <v>76</v>
      </c>
      <c r="C52" s="14" t="s">
        <v>78</v>
      </c>
      <c r="D52" s="18" t="s">
        <v>32</v>
      </c>
      <c r="E52" s="15">
        <v>1589</v>
      </c>
      <c r="F52" s="28"/>
      <c r="G52" s="31"/>
      <c r="H52" s="31"/>
      <c r="I52" s="27"/>
      <c r="J52" s="27"/>
      <c r="K52" s="27"/>
      <c r="L52" s="27"/>
      <c r="M52" s="27"/>
      <c r="N52" s="27"/>
      <c r="O52" s="27"/>
      <c r="P52" s="27"/>
    </row>
    <row r="53" spans="1:16" ht="22.5">
      <c r="A53" s="13"/>
      <c r="B53" s="22" t="s">
        <v>115</v>
      </c>
      <c r="C53" s="14" t="s">
        <v>116</v>
      </c>
      <c r="D53" s="18" t="s">
        <v>32</v>
      </c>
      <c r="E53" s="15">
        <v>528</v>
      </c>
      <c r="F53" s="28"/>
      <c r="G53" s="31"/>
      <c r="H53" s="31"/>
      <c r="I53" s="29"/>
      <c r="J53" s="29"/>
      <c r="K53" s="29"/>
      <c r="L53" s="29"/>
      <c r="M53" s="29"/>
      <c r="N53" s="29"/>
      <c r="O53" s="29"/>
      <c r="P53" s="29"/>
    </row>
    <row r="54" spans="1:16" ht="22.5">
      <c r="A54" s="13">
        <v>30</v>
      </c>
      <c r="B54" s="22" t="s">
        <v>81</v>
      </c>
      <c r="C54" s="14" t="s">
        <v>82</v>
      </c>
      <c r="D54" s="18" t="s">
        <v>35</v>
      </c>
      <c r="E54" s="15">
        <f>E55*0.075</f>
        <v>38.699999999999996</v>
      </c>
      <c r="F54" s="78"/>
      <c r="G54" s="78"/>
      <c r="H54" s="78"/>
      <c r="I54" s="27"/>
      <c r="J54" s="27"/>
      <c r="K54" s="27"/>
      <c r="L54" s="27"/>
      <c r="M54" s="27"/>
      <c r="N54" s="27"/>
      <c r="O54" s="27"/>
      <c r="P54" s="27"/>
    </row>
    <row r="55" spans="1:16" ht="45">
      <c r="A55" s="13">
        <v>31</v>
      </c>
      <c r="B55" s="22" t="s">
        <v>81</v>
      </c>
      <c r="C55" s="14" t="s">
        <v>83</v>
      </c>
      <c r="D55" s="18" t="s">
        <v>13</v>
      </c>
      <c r="E55" s="15">
        <v>516</v>
      </c>
      <c r="F55" s="78"/>
      <c r="G55" s="78"/>
      <c r="H55" s="78"/>
      <c r="I55" s="27"/>
      <c r="J55" s="27"/>
      <c r="K55" s="27"/>
      <c r="L55" s="27"/>
      <c r="M55" s="39"/>
      <c r="N55" s="27"/>
      <c r="O55" s="27"/>
      <c r="P55" s="27"/>
    </row>
    <row r="56" spans="1:16" ht="12.75">
      <c r="A56" s="8">
        <v>6</v>
      </c>
      <c r="B56" s="19" t="s">
        <v>84</v>
      </c>
      <c r="C56" s="10" t="s">
        <v>85</v>
      </c>
      <c r="D56" s="18"/>
      <c r="E56" s="15"/>
      <c r="F56" s="78"/>
      <c r="G56" s="78"/>
      <c r="H56" s="78"/>
      <c r="I56" s="27"/>
      <c r="J56" s="27"/>
      <c r="K56" s="27"/>
      <c r="L56" s="27"/>
      <c r="M56" s="27"/>
      <c r="N56" s="27"/>
      <c r="O56" s="27"/>
      <c r="P56" s="27"/>
    </row>
    <row r="57" spans="1:16" ht="12.75">
      <c r="A57" s="8" t="s">
        <v>86</v>
      </c>
      <c r="B57" s="19" t="s">
        <v>87</v>
      </c>
      <c r="C57" s="10" t="s">
        <v>88</v>
      </c>
      <c r="D57" s="18"/>
      <c r="E57" s="15"/>
      <c r="F57" s="81"/>
      <c r="G57" s="81"/>
      <c r="H57" s="81"/>
      <c r="I57" s="27"/>
      <c r="J57" s="27"/>
      <c r="K57" s="27"/>
      <c r="L57" s="27"/>
      <c r="M57" s="27"/>
      <c r="N57" s="27"/>
      <c r="O57" s="27"/>
      <c r="P57" s="27"/>
    </row>
    <row r="58" spans="1:16" ht="37.5">
      <c r="A58" s="52">
        <v>33</v>
      </c>
      <c r="B58" s="53" t="s">
        <v>87</v>
      </c>
      <c r="C58" s="43" t="s">
        <v>89</v>
      </c>
      <c r="D58" s="54" t="s">
        <v>26</v>
      </c>
      <c r="E58" s="55">
        <v>2401</v>
      </c>
      <c r="F58" s="82" t="s">
        <v>100</v>
      </c>
      <c r="G58" s="82"/>
      <c r="H58" s="82"/>
      <c r="I58" s="56"/>
      <c r="J58" s="56"/>
      <c r="K58" s="56"/>
      <c r="L58" s="57"/>
      <c r="M58" s="56"/>
      <c r="N58" s="56"/>
      <c r="O58" s="56"/>
      <c r="P58" s="56"/>
    </row>
    <row r="59" spans="1:16" ht="18.75" customHeight="1">
      <c r="A59" s="85">
        <v>7</v>
      </c>
      <c r="B59" s="86"/>
      <c r="C59" s="87" t="s">
        <v>146</v>
      </c>
      <c r="D59" s="88"/>
      <c r="E59" s="88"/>
      <c r="F59" s="65"/>
      <c r="G59" s="65"/>
      <c r="H59" s="65"/>
      <c r="I59" s="66"/>
      <c r="J59" s="66"/>
      <c r="K59" s="66"/>
      <c r="L59" s="67"/>
      <c r="M59" s="66"/>
      <c r="N59" s="66"/>
      <c r="O59" s="66"/>
      <c r="P59" s="66"/>
    </row>
    <row r="60" spans="1:16" ht="36">
      <c r="A60" s="58">
        <v>34</v>
      </c>
      <c r="B60" s="59" t="s">
        <v>123</v>
      </c>
      <c r="C60" s="60" t="s">
        <v>147</v>
      </c>
      <c r="D60" s="61" t="s">
        <v>35</v>
      </c>
      <c r="E60" s="62">
        <v>339.23</v>
      </c>
      <c r="F60" s="83"/>
      <c r="G60" s="83"/>
      <c r="H60" s="83"/>
      <c r="I60" s="63"/>
      <c r="J60" s="63"/>
      <c r="K60" s="63"/>
      <c r="L60" s="63"/>
      <c r="M60" s="64"/>
      <c r="N60" s="63"/>
      <c r="O60" s="63"/>
      <c r="P60" s="63"/>
    </row>
    <row r="61" spans="1:16" ht="60">
      <c r="A61" s="13">
        <v>35</v>
      </c>
      <c r="B61" s="22" t="s">
        <v>124</v>
      </c>
      <c r="C61" s="48" t="s">
        <v>148</v>
      </c>
      <c r="D61" s="18" t="s">
        <v>35</v>
      </c>
      <c r="E61" s="15">
        <v>339.23</v>
      </c>
      <c r="F61" s="78"/>
      <c r="G61" s="78"/>
      <c r="H61" s="78"/>
      <c r="I61" s="27"/>
      <c r="J61" s="27"/>
      <c r="K61" s="27"/>
      <c r="L61" s="27"/>
      <c r="M61" s="39"/>
      <c r="N61" s="27"/>
      <c r="O61" s="27"/>
      <c r="P61" s="27"/>
    </row>
    <row r="62" spans="1:16" ht="36">
      <c r="A62" s="13">
        <v>36</v>
      </c>
      <c r="B62" s="22" t="s">
        <v>125</v>
      </c>
      <c r="C62" s="48" t="s">
        <v>149</v>
      </c>
      <c r="D62" s="18" t="s">
        <v>35</v>
      </c>
      <c r="E62" s="15">
        <f>72*0.8*0.1</f>
        <v>5.760000000000001</v>
      </c>
      <c r="F62" s="78"/>
      <c r="G62" s="78"/>
      <c r="H62" s="78"/>
      <c r="I62" s="27"/>
      <c r="J62" s="27"/>
      <c r="K62" s="27"/>
      <c r="L62" s="27"/>
      <c r="M62" s="39"/>
      <c r="N62" s="27"/>
      <c r="O62" s="27"/>
      <c r="P62" s="27"/>
    </row>
    <row r="63" spans="1:16" ht="36">
      <c r="A63" s="13"/>
      <c r="B63" s="22" t="s">
        <v>127</v>
      </c>
      <c r="C63" s="48" t="s">
        <v>150</v>
      </c>
      <c r="D63" s="18" t="s">
        <v>35</v>
      </c>
      <c r="E63" s="15">
        <v>306</v>
      </c>
      <c r="F63" s="78">
        <v>93.1</v>
      </c>
      <c r="G63" s="78">
        <v>8.5</v>
      </c>
      <c r="H63" s="78">
        <f>F63*G63</f>
        <v>791.3499999999999</v>
      </c>
      <c r="I63" s="27"/>
      <c r="J63" s="27"/>
      <c r="K63" s="27"/>
      <c r="L63" s="27"/>
      <c r="M63" s="39"/>
      <c r="N63" s="27"/>
      <c r="O63" s="27"/>
      <c r="P63" s="27"/>
    </row>
    <row r="64" spans="1:21" ht="56.25">
      <c r="A64" s="13"/>
      <c r="B64" s="22" t="s">
        <v>126</v>
      </c>
      <c r="C64" s="48" t="s">
        <v>151</v>
      </c>
      <c r="D64" s="18" t="s">
        <v>13</v>
      </c>
      <c r="E64" s="15">
        <v>72</v>
      </c>
      <c r="F64" s="78"/>
      <c r="G64" s="78"/>
      <c r="H64" s="78"/>
      <c r="I64" s="27"/>
      <c r="J64" s="27"/>
      <c r="K64" s="27"/>
      <c r="L64" s="27"/>
      <c r="M64" s="39"/>
      <c r="N64" s="27"/>
      <c r="O64" s="27"/>
      <c r="P64" s="27"/>
      <c r="R64" s="49"/>
      <c r="S64" s="49"/>
      <c r="T64" s="50"/>
      <c r="U64" s="51"/>
    </row>
    <row r="65" spans="1:16" ht="33.75">
      <c r="A65" s="13" t="s">
        <v>131</v>
      </c>
      <c r="B65" s="22" t="s">
        <v>132</v>
      </c>
      <c r="C65" s="48" t="s">
        <v>152</v>
      </c>
      <c r="D65" s="18" t="s">
        <v>128</v>
      </c>
      <c r="E65" s="15">
        <v>16</v>
      </c>
      <c r="F65" s="78"/>
      <c r="G65" s="78"/>
      <c r="H65" s="78"/>
      <c r="I65" s="27"/>
      <c r="J65" s="27"/>
      <c r="K65" s="27"/>
      <c r="L65" s="27"/>
      <c r="M65" s="39"/>
      <c r="N65" s="27"/>
      <c r="O65" s="27"/>
      <c r="P65" s="27"/>
    </row>
    <row r="66" spans="1:17" ht="22.5">
      <c r="A66" s="13" t="s">
        <v>142</v>
      </c>
      <c r="B66" s="22" t="s">
        <v>143</v>
      </c>
      <c r="C66" s="14" t="s">
        <v>153</v>
      </c>
      <c r="D66" s="18" t="s">
        <v>13</v>
      </c>
      <c r="E66" s="15">
        <v>60.2</v>
      </c>
      <c r="F66" s="78" t="s">
        <v>18</v>
      </c>
      <c r="G66" s="78"/>
      <c r="H66" s="78"/>
      <c r="I66" s="27"/>
      <c r="J66" s="27"/>
      <c r="K66" s="27"/>
      <c r="L66" s="27"/>
      <c r="M66" s="27"/>
      <c r="N66" s="27"/>
      <c r="O66" s="27"/>
      <c r="P66" s="27"/>
      <c r="Q66" s="22" t="s">
        <v>36</v>
      </c>
    </row>
    <row r="67" spans="1:17" ht="33.75">
      <c r="A67" s="13" t="s">
        <v>144</v>
      </c>
      <c r="B67" s="22" t="s">
        <v>145</v>
      </c>
      <c r="C67" s="14" t="s">
        <v>154</v>
      </c>
      <c r="D67" s="18" t="s">
        <v>20</v>
      </c>
      <c r="E67" s="15">
        <v>21</v>
      </c>
      <c r="F67" s="75" t="s">
        <v>79</v>
      </c>
      <c r="G67" s="75"/>
      <c r="H67" s="75"/>
      <c r="I67" s="32" t="e">
        <f>1100-E67-#REF!-64</f>
        <v>#REF!</v>
      </c>
      <c r="J67" s="27"/>
      <c r="K67" s="27"/>
      <c r="L67" s="27"/>
      <c r="M67" s="39"/>
      <c r="N67" s="27"/>
      <c r="O67" s="27"/>
      <c r="P67" s="27"/>
      <c r="Q67" s="22" t="s">
        <v>36</v>
      </c>
    </row>
    <row r="68" spans="1:16" ht="33.75">
      <c r="A68" s="13" t="s">
        <v>133</v>
      </c>
      <c r="B68" s="22" t="s">
        <v>134</v>
      </c>
      <c r="C68" s="14" t="s">
        <v>155</v>
      </c>
      <c r="D68" s="18" t="s">
        <v>20</v>
      </c>
      <c r="E68" s="15">
        <f>72*2</f>
        <v>144</v>
      </c>
      <c r="F68" s="28"/>
      <c r="G68" s="28"/>
      <c r="H68" s="28"/>
      <c r="I68" s="32"/>
      <c r="J68" s="27"/>
      <c r="K68" s="27"/>
      <c r="L68" s="27"/>
      <c r="M68" s="39"/>
      <c r="N68" s="27"/>
      <c r="O68" s="27"/>
      <c r="P68" s="27"/>
    </row>
    <row r="69" spans="1:16" ht="33.75">
      <c r="A69" s="13" t="s">
        <v>135</v>
      </c>
      <c r="B69" s="22" t="s">
        <v>136</v>
      </c>
      <c r="C69" s="14" t="s">
        <v>156</v>
      </c>
      <c r="D69" s="18" t="s">
        <v>13</v>
      </c>
      <c r="E69" s="15">
        <v>72</v>
      </c>
      <c r="F69" s="28"/>
      <c r="G69" s="28"/>
      <c r="H69" s="28"/>
      <c r="I69" s="32"/>
      <c r="J69" s="27"/>
      <c r="K69" s="27"/>
      <c r="L69" s="27"/>
      <c r="M69" s="39"/>
      <c r="N69" s="27"/>
      <c r="O69" s="27"/>
      <c r="P69" s="27"/>
    </row>
    <row r="70" spans="1:16" ht="33.75">
      <c r="A70" s="13" t="s">
        <v>137</v>
      </c>
      <c r="B70" s="22" t="s">
        <v>138</v>
      </c>
      <c r="C70" s="14" t="s">
        <v>157</v>
      </c>
      <c r="D70" s="18" t="s">
        <v>20</v>
      </c>
      <c r="E70" s="15">
        <v>3</v>
      </c>
      <c r="F70" s="28"/>
      <c r="G70" s="28"/>
      <c r="H70" s="28"/>
      <c r="I70" s="32"/>
      <c r="J70" s="27"/>
      <c r="K70" s="27"/>
      <c r="L70" s="27"/>
      <c r="M70" s="39"/>
      <c r="N70" s="27"/>
      <c r="O70" s="27"/>
      <c r="P70" s="27"/>
    </row>
    <row r="71" spans="1:16" ht="33.75">
      <c r="A71" s="13" t="s">
        <v>139</v>
      </c>
      <c r="B71" s="22" t="s">
        <v>140</v>
      </c>
      <c r="C71" s="14" t="s">
        <v>158</v>
      </c>
      <c r="D71" s="18" t="s">
        <v>141</v>
      </c>
      <c r="E71" s="15">
        <v>336</v>
      </c>
      <c r="F71" s="28"/>
      <c r="G71" s="28"/>
      <c r="H71" s="28"/>
      <c r="I71" s="32"/>
      <c r="J71" s="27"/>
      <c r="K71" s="27"/>
      <c r="L71" s="27"/>
      <c r="M71" s="39"/>
      <c r="N71" s="27"/>
      <c r="O71" s="27"/>
      <c r="P71" s="27"/>
    </row>
    <row r="72" spans="1:16" ht="33.75">
      <c r="A72" s="13" t="s">
        <v>129</v>
      </c>
      <c r="B72" s="22" t="s">
        <v>130</v>
      </c>
      <c r="C72" s="48" t="s">
        <v>159</v>
      </c>
      <c r="D72" s="18" t="s">
        <v>13</v>
      </c>
      <c r="E72" s="15">
        <v>72</v>
      </c>
      <c r="F72" s="78"/>
      <c r="G72" s="78"/>
      <c r="H72" s="78"/>
      <c r="I72" s="27"/>
      <c r="J72" s="27"/>
      <c r="K72" s="27"/>
      <c r="L72" s="27"/>
      <c r="M72" s="39"/>
      <c r="N72" s="27"/>
      <c r="O72" s="27"/>
      <c r="P72" s="27"/>
    </row>
    <row r="73" spans="1:16" ht="37.5">
      <c r="A73" s="22">
        <v>34</v>
      </c>
      <c r="B73" s="19" t="s">
        <v>36</v>
      </c>
      <c r="C73" s="10" t="s">
        <v>90</v>
      </c>
      <c r="D73" s="11"/>
      <c r="E73" s="15"/>
      <c r="F73" s="84" t="s">
        <v>111</v>
      </c>
      <c r="G73" s="84"/>
      <c r="H73" s="84"/>
      <c r="I73" s="27"/>
      <c r="J73" s="27">
        <f>50.5+13.4+18.4+150.12+30+30+25+14.3</f>
        <v>331.72</v>
      </c>
      <c r="K73" s="27"/>
      <c r="L73" s="40"/>
      <c r="M73" s="27"/>
      <c r="N73" s="27"/>
      <c r="O73" s="27"/>
      <c r="P73" s="27"/>
    </row>
    <row r="74" spans="1:16" ht="20.25">
      <c r="A74" s="13">
        <v>35</v>
      </c>
      <c r="B74" s="22" t="s">
        <v>36</v>
      </c>
      <c r="C74" s="14" t="s">
        <v>91</v>
      </c>
      <c r="D74" s="18" t="s">
        <v>20</v>
      </c>
      <c r="E74" s="15">
        <v>12</v>
      </c>
      <c r="F74" s="75"/>
      <c r="G74" s="75"/>
      <c r="H74" s="75"/>
      <c r="I74" s="27"/>
      <c r="J74" s="27"/>
      <c r="K74" s="27"/>
      <c r="L74" s="27"/>
      <c r="M74" s="39"/>
      <c r="N74" s="27"/>
      <c r="O74" s="27"/>
      <c r="P74" s="27"/>
    </row>
    <row r="75" spans="1:16" ht="12.75">
      <c r="A75" s="13">
        <v>36</v>
      </c>
      <c r="B75" s="22" t="s">
        <v>36</v>
      </c>
      <c r="C75" s="14" t="s">
        <v>160</v>
      </c>
      <c r="D75" s="18" t="s">
        <v>20</v>
      </c>
      <c r="E75" s="15">
        <v>10</v>
      </c>
      <c r="F75" s="77" t="s">
        <v>105</v>
      </c>
      <c r="G75" s="77"/>
      <c r="H75" s="77"/>
      <c r="I75" s="27"/>
      <c r="J75" s="27"/>
      <c r="K75" s="27"/>
      <c r="L75" s="27"/>
      <c r="M75" s="27"/>
      <c r="N75" s="27"/>
      <c r="O75" s="27"/>
      <c r="P75" s="27"/>
    </row>
    <row r="76" spans="1:16" ht="12.75">
      <c r="A76" s="13">
        <v>37</v>
      </c>
      <c r="B76" s="22" t="s">
        <v>36</v>
      </c>
      <c r="C76" s="14" t="s">
        <v>92</v>
      </c>
      <c r="D76" s="18" t="s">
        <v>20</v>
      </c>
      <c r="E76" s="15">
        <v>21</v>
      </c>
      <c r="F76" s="77" t="s">
        <v>108</v>
      </c>
      <c r="G76" s="77"/>
      <c r="H76" s="77"/>
      <c r="I76" s="27"/>
      <c r="J76" s="27"/>
      <c r="K76" s="27"/>
      <c r="L76" s="27"/>
      <c r="M76" s="27"/>
      <c r="N76" s="27"/>
      <c r="O76" s="27"/>
      <c r="P76" s="27"/>
    </row>
    <row r="77" spans="1:16" ht="12.75">
      <c r="A77" s="13">
        <v>38</v>
      </c>
      <c r="B77" s="22" t="s">
        <v>36</v>
      </c>
      <c r="C77" s="14" t="s">
        <v>93</v>
      </c>
      <c r="D77" s="18" t="s">
        <v>20</v>
      </c>
      <c r="E77" s="15">
        <v>46</v>
      </c>
      <c r="F77" s="76"/>
      <c r="G77" s="76"/>
      <c r="H77" s="76"/>
      <c r="I77" s="27"/>
      <c r="J77" s="27"/>
      <c r="K77" s="27"/>
      <c r="L77" s="29"/>
      <c r="M77" s="27"/>
      <c r="N77" s="27"/>
      <c r="O77" s="27"/>
      <c r="P77" s="27"/>
    </row>
    <row r="78" spans="1:16" ht="20.25">
      <c r="A78" s="8">
        <v>7</v>
      </c>
      <c r="B78" s="19" t="s">
        <v>94</v>
      </c>
      <c r="C78" s="10" t="s">
        <v>95</v>
      </c>
      <c r="D78" s="18"/>
      <c r="E78" s="21"/>
      <c r="F78" s="31"/>
      <c r="G78" s="31"/>
      <c r="H78" s="31"/>
      <c r="I78" s="32"/>
      <c r="J78" s="27"/>
      <c r="K78" s="27"/>
      <c r="L78" s="27"/>
      <c r="M78" s="39"/>
      <c r="N78" s="27"/>
      <c r="O78" s="27"/>
      <c r="P78" s="27"/>
    </row>
    <row r="79" spans="1:16" ht="20.25">
      <c r="A79" s="8" t="s">
        <v>96</v>
      </c>
      <c r="B79" s="19" t="s">
        <v>97</v>
      </c>
      <c r="C79" s="10" t="s">
        <v>98</v>
      </c>
      <c r="D79" s="18"/>
      <c r="E79" s="15"/>
      <c r="F79" s="31"/>
      <c r="G79" s="31"/>
      <c r="H79" s="31"/>
      <c r="I79" s="32"/>
      <c r="J79" s="27"/>
      <c r="K79" s="27"/>
      <c r="L79" s="27"/>
      <c r="M79" s="39"/>
      <c r="N79" s="27"/>
      <c r="O79" s="27"/>
      <c r="P79" s="27"/>
    </row>
    <row r="80" spans="1:16" ht="22.5">
      <c r="A80" s="13">
        <v>41</v>
      </c>
      <c r="B80" s="22" t="s">
        <v>97</v>
      </c>
      <c r="C80" s="14" t="s">
        <v>99</v>
      </c>
      <c r="D80" s="18" t="s">
        <v>26</v>
      </c>
      <c r="E80" s="15">
        <v>45.2</v>
      </c>
      <c r="F80" s="31"/>
      <c r="G80" s="31"/>
      <c r="H80" s="31"/>
      <c r="I80" s="32"/>
      <c r="J80" s="27"/>
      <c r="K80" s="27"/>
      <c r="L80" s="27"/>
      <c r="M80" s="39"/>
      <c r="N80" s="27"/>
      <c r="O80" s="27"/>
      <c r="P80" s="27"/>
    </row>
    <row r="81" spans="1:16" ht="20.25">
      <c r="A81" s="8" t="s">
        <v>101</v>
      </c>
      <c r="B81" s="19" t="s">
        <v>102</v>
      </c>
      <c r="C81" s="10" t="s">
        <v>103</v>
      </c>
      <c r="D81" s="18"/>
      <c r="E81" s="15"/>
      <c r="F81" s="31"/>
      <c r="G81" s="31"/>
      <c r="H81" s="31"/>
      <c r="I81" s="32"/>
      <c r="J81" s="27"/>
      <c r="K81" s="27"/>
      <c r="L81" s="27"/>
      <c r="M81" s="39"/>
      <c r="N81" s="27"/>
      <c r="O81" s="27"/>
      <c r="P81" s="27"/>
    </row>
    <row r="82" spans="1:16" ht="22.5">
      <c r="A82" s="13">
        <v>42</v>
      </c>
      <c r="B82" s="22" t="s">
        <v>102</v>
      </c>
      <c r="C82" s="14" t="s">
        <v>104</v>
      </c>
      <c r="D82" s="18" t="s">
        <v>20</v>
      </c>
      <c r="E82" s="15">
        <v>11</v>
      </c>
      <c r="F82" s="31"/>
      <c r="G82" s="31"/>
      <c r="H82" s="31"/>
      <c r="I82" s="32"/>
      <c r="J82" s="27"/>
      <c r="K82" s="27"/>
      <c r="L82" s="27"/>
      <c r="M82" s="39"/>
      <c r="N82" s="27"/>
      <c r="O82" s="27"/>
      <c r="P82" s="27"/>
    </row>
    <row r="83" spans="1:16" ht="37.5">
      <c r="A83" s="13">
        <v>43</v>
      </c>
      <c r="B83" s="22" t="s">
        <v>106</v>
      </c>
      <c r="C83" s="14" t="s">
        <v>107</v>
      </c>
      <c r="D83" s="18" t="s">
        <v>20</v>
      </c>
      <c r="E83" s="15">
        <v>16</v>
      </c>
      <c r="F83" s="75" t="s">
        <v>80</v>
      </c>
      <c r="G83" s="75"/>
      <c r="H83" s="75"/>
      <c r="I83" s="27"/>
      <c r="J83" s="27"/>
      <c r="K83" s="40"/>
      <c r="L83" s="27"/>
      <c r="M83" s="39"/>
      <c r="N83" s="27"/>
      <c r="O83" s="27"/>
      <c r="P83" s="27"/>
    </row>
    <row r="84" spans="1:16" ht="37.5">
      <c r="A84" s="13">
        <v>44</v>
      </c>
      <c r="B84" s="22" t="s">
        <v>106</v>
      </c>
      <c r="C84" s="14" t="s">
        <v>109</v>
      </c>
      <c r="D84" s="18" t="s">
        <v>20</v>
      </c>
      <c r="E84" s="15">
        <v>2</v>
      </c>
      <c r="F84" s="31"/>
      <c r="G84" s="31"/>
      <c r="H84" s="31"/>
      <c r="I84" s="27"/>
      <c r="J84" s="27"/>
      <c r="K84" s="40"/>
      <c r="L84" s="27"/>
      <c r="M84" s="39"/>
      <c r="N84" s="27"/>
      <c r="O84" s="27"/>
      <c r="P84" s="27"/>
    </row>
  </sheetData>
  <sheetProtection selectLockedCells="1" selectUnlockedCells="1"/>
  <mergeCells count="56">
    <mergeCell ref="F77:H77"/>
    <mergeCell ref="F83:H83"/>
    <mergeCell ref="F67:H67"/>
    <mergeCell ref="F72:H72"/>
    <mergeCell ref="F73:H73"/>
    <mergeCell ref="F74:H74"/>
    <mergeCell ref="F75:H75"/>
    <mergeCell ref="F76:H76"/>
    <mergeCell ref="F61:H61"/>
    <mergeCell ref="F62:H62"/>
    <mergeCell ref="F63:H63"/>
    <mergeCell ref="F64:H64"/>
    <mergeCell ref="F65:H65"/>
    <mergeCell ref="F66:H66"/>
    <mergeCell ref="F54:H54"/>
    <mergeCell ref="F55:H55"/>
    <mergeCell ref="F56:H56"/>
    <mergeCell ref="F57:H57"/>
    <mergeCell ref="F58:H58"/>
    <mergeCell ref="F60:H60"/>
    <mergeCell ref="F45:H45"/>
    <mergeCell ref="F46:H46"/>
    <mergeCell ref="F47:H47"/>
    <mergeCell ref="F48:H48"/>
    <mergeCell ref="F49:H49"/>
    <mergeCell ref="F50:H50"/>
    <mergeCell ref="F36:H36"/>
    <mergeCell ref="F37:H37"/>
    <mergeCell ref="F38:H38"/>
    <mergeCell ref="F40:H40"/>
    <mergeCell ref="F41:H41"/>
    <mergeCell ref="F42:H42"/>
    <mergeCell ref="F27:H27"/>
    <mergeCell ref="F28:H28"/>
    <mergeCell ref="F30:H30"/>
    <mergeCell ref="F31:H31"/>
    <mergeCell ref="F34:H34"/>
    <mergeCell ref="F35:H35"/>
    <mergeCell ref="F19:H19"/>
    <mergeCell ref="F20:H20"/>
    <mergeCell ref="F22:H22"/>
    <mergeCell ref="F23:H23"/>
    <mergeCell ref="F24:H24"/>
    <mergeCell ref="F26:H26"/>
    <mergeCell ref="F9:H9"/>
    <mergeCell ref="F11:H11"/>
    <mergeCell ref="F12:H12"/>
    <mergeCell ref="J12:L12"/>
    <mergeCell ref="F13:H13"/>
    <mergeCell ref="F14:H14"/>
    <mergeCell ref="A1:H1"/>
    <mergeCell ref="A2:P2"/>
    <mergeCell ref="A3:P3"/>
    <mergeCell ref="A5:P5"/>
    <mergeCell ref="A6:P6"/>
    <mergeCell ref="A7:P7"/>
  </mergeCells>
  <printOptions/>
  <pageMargins left="1.3388888888888888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Paulina Mateusiak</cp:lastModifiedBy>
  <dcterms:created xsi:type="dcterms:W3CDTF">2020-09-16T16:13:03Z</dcterms:created>
  <dcterms:modified xsi:type="dcterms:W3CDTF">2020-10-02T08:06:34Z</dcterms:modified>
  <cp:category/>
  <cp:version/>
  <cp:contentType/>
  <cp:contentStatus/>
</cp:coreProperties>
</file>